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martin-my.sharepoint.com/personal/zuzana_vaslikova_unm_sk/Documents/Moje dokumenty/Ulohy MZ SR/Hlásenia hospodárenia/2025/"/>
    </mc:Choice>
  </mc:AlternateContent>
  <xr:revisionPtr revIDLastSave="38" documentId="8_{5EC76280-924C-4AE4-80D2-ADE75E7C4BA8}" xr6:coauthVersionLast="47" xr6:coauthVersionMax="47" xr10:uidLastSave="{4780EA57-F335-415E-9AF7-A9B9ECDA044D}"/>
  <bookViews>
    <workbookView xWindow="-120" yWindow="-120" windowWidth="29040" windowHeight="17520" activeTab="3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3" l="1"/>
  <c r="E32" i="3"/>
  <c r="E31" i="3"/>
  <c r="E30" i="3"/>
  <c r="E29" i="3"/>
  <c r="E26" i="3"/>
  <c r="E25" i="3"/>
  <c r="E24" i="3"/>
  <c r="E23" i="3"/>
  <c r="D22" i="3"/>
  <c r="D27" i="3" s="1"/>
  <c r="C22" i="3"/>
  <c r="C27" i="3" s="1"/>
  <c r="E21" i="3"/>
  <c r="E20" i="3"/>
  <c r="E19" i="3"/>
  <c r="E18" i="3"/>
  <c r="E17" i="3"/>
  <c r="E16" i="3"/>
  <c r="E13" i="3"/>
  <c r="E12" i="3"/>
  <c r="E11" i="3"/>
  <c r="E10" i="3"/>
  <c r="D9" i="3"/>
  <c r="D14" i="3" s="1"/>
  <c r="C9" i="3"/>
  <c r="C14" i="3" s="1"/>
  <c r="C28" i="3" s="1"/>
  <c r="C34" i="3" s="1"/>
  <c r="E8" i="3"/>
  <c r="E7" i="3"/>
  <c r="E6" i="3"/>
  <c r="D34" i="4"/>
  <c r="D38" i="4" s="1"/>
  <c r="D28" i="4"/>
  <c r="D22" i="4"/>
  <c r="D13" i="4"/>
  <c r="D17" i="4" s="1"/>
  <c r="D28" i="3" l="1"/>
  <c r="E14" i="3"/>
  <c r="E27" i="3"/>
  <c r="E22" i="3"/>
  <c r="E9" i="3"/>
  <c r="E28" i="3" l="1"/>
  <c r="D34" i="3"/>
  <c r="E34" i="3" s="1"/>
  <c r="D14" i="1"/>
  <c r="D21" i="1" s="1"/>
  <c r="E14" i="1"/>
  <c r="E21" i="1" s="1"/>
  <c r="F14" i="1"/>
  <c r="G14" i="1"/>
  <c r="G21" i="1" s="1"/>
  <c r="H14" i="1"/>
  <c r="I14" i="1"/>
  <c r="J14" i="1"/>
  <c r="J21" i="1" s="1"/>
  <c r="K14" i="1"/>
  <c r="L14" i="1"/>
  <c r="M14" i="1"/>
  <c r="M21" i="1" s="1"/>
  <c r="N14" i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F11" i="1" s="1"/>
  <c r="G4" i="1"/>
  <c r="G11" i="1" s="1"/>
  <c r="H4" i="1"/>
  <c r="I4" i="1"/>
  <c r="J4" i="1"/>
  <c r="J11" i="1" s="1"/>
  <c r="K4" i="1"/>
  <c r="L4" i="1"/>
  <c r="L11" i="1" s="1"/>
  <c r="M4" i="1"/>
  <c r="N4" i="1"/>
  <c r="C4" i="1"/>
  <c r="N21" i="1"/>
  <c r="L21" i="1"/>
  <c r="K21" i="1"/>
  <c r="I21" i="1"/>
  <c r="H21" i="1"/>
  <c r="F21" i="1"/>
  <c r="M11" i="1"/>
  <c r="E11" i="1" l="1"/>
  <c r="D11" i="1"/>
  <c r="N11" i="1"/>
  <c r="I11" i="1"/>
  <c r="H11" i="1"/>
  <c r="K11" i="1"/>
  <c r="C21" i="1" l="1"/>
  <c r="C11" i="1"/>
  <c r="E13" i="4"/>
  <c r="E17" i="4" s="1"/>
  <c r="F13" i="4"/>
  <c r="F17" i="4" s="1"/>
  <c r="G13" i="4"/>
  <c r="H13" i="4"/>
  <c r="I13" i="4"/>
  <c r="J13" i="4"/>
  <c r="K13" i="4"/>
  <c r="L13" i="4"/>
  <c r="M13" i="4"/>
  <c r="N13" i="4"/>
  <c r="C13" i="4"/>
  <c r="C17" i="4" s="1"/>
  <c r="E34" i="4"/>
  <c r="F34" i="4"/>
  <c r="G34" i="4"/>
  <c r="H34" i="4"/>
  <c r="I34" i="4"/>
  <c r="J34" i="4"/>
  <c r="K34" i="4"/>
  <c r="L34" i="4"/>
  <c r="M34" i="4"/>
  <c r="N34" i="4"/>
  <c r="C34" i="4"/>
  <c r="E28" i="4"/>
  <c r="F28" i="4"/>
  <c r="G28" i="4"/>
  <c r="H28" i="4"/>
  <c r="I28" i="4"/>
  <c r="J28" i="4"/>
  <c r="K28" i="4"/>
  <c r="L28" i="4"/>
  <c r="M28" i="4"/>
  <c r="N28" i="4"/>
  <c r="C28" i="4"/>
  <c r="E22" i="4"/>
  <c r="F22" i="4"/>
  <c r="G22" i="4"/>
  <c r="H22" i="4"/>
  <c r="I22" i="4"/>
  <c r="J22" i="4"/>
  <c r="K22" i="4"/>
  <c r="L22" i="4"/>
  <c r="M22" i="4"/>
  <c r="N22" i="4"/>
  <c r="C22" i="4"/>
  <c r="G17" i="4"/>
  <c r="H17" i="4"/>
  <c r="I17" i="4"/>
  <c r="J17" i="4"/>
  <c r="K17" i="4"/>
  <c r="L17" i="4"/>
  <c r="M17" i="4"/>
  <c r="N17" i="4"/>
  <c r="B1" i="4"/>
  <c r="B1" i="1"/>
  <c r="B1" i="3"/>
  <c r="C38" i="4" l="1"/>
  <c r="C39" i="4" s="1"/>
  <c r="N38" i="4"/>
  <c r="N39" i="4" s="1"/>
  <c r="L38" i="4"/>
  <c r="L39" i="4" s="1"/>
  <c r="J38" i="4"/>
  <c r="J39" i="4" s="1"/>
  <c r="H38" i="4"/>
  <c r="H39" i="4" s="1"/>
  <c r="F38" i="4"/>
  <c r="F39" i="4" s="1"/>
  <c r="D39" i="4"/>
  <c r="M38" i="4"/>
  <c r="M39" i="4" s="1"/>
  <c r="K38" i="4"/>
  <c r="K39" i="4" s="1"/>
  <c r="I38" i="4"/>
  <c r="I39" i="4" s="1"/>
  <c r="G38" i="4"/>
  <c r="G39" i="4" s="1"/>
  <c r="E38" i="4"/>
  <c r="E39" i="4" s="1"/>
  <c r="C40" i="4" l="1"/>
  <c r="D3" i="4" s="1"/>
  <c r="D40" i="4" s="1"/>
  <c r="E3" i="4" s="1"/>
  <c r="E40" i="4" s="1"/>
  <c r="F3" i="4" s="1"/>
  <c r="F40" i="4" s="1"/>
  <c r="G3" i="4" s="1"/>
  <c r="G40" i="4" s="1"/>
  <c r="H3" i="4" s="1"/>
  <c r="H40" i="4" s="1"/>
  <c r="I3" i="4" s="1"/>
  <c r="I40" i="4" s="1"/>
  <c r="J3" i="4" l="1"/>
  <c r="J40" i="4" s="1"/>
  <c r="K3" i="4" l="1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<sst xmlns="http://schemas.openxmlformats.org/spreadsheetml/2006/main" count="154" uniqueCount="135">
  <si>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</si>
  <si>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</si>
  <si>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</si>
  <si>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</si>
  <si>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</si>
  <si>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</si>
  <si>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</si>
  <si>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</si>
  <si>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</si>
  <si>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</si>
  <si>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</si>
  <si>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</si>
  <si>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</si>
  <si>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</si>
  <si>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</si>
  <si>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</si>
  <si>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</si>
  <si>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</si>
  <si>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</si>
  <si>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</si>
  <si>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</si>
  <si>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</si>
  <si>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</si>
  <si>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</si>
  <si>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</si>
  <si>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</si>
  <si>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</si>
  <si>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</si>
  <si>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</si>
  <si>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</si>
  <si>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</si>
  <si>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</si>
  <si>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</si>
  <si>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</si>
  <si>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</si>
  <si>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</si>
  <si>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</si>
  <si>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</si>
  <si>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</si>
  <si>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</si>
  <si>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</si>
  <si>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</si>
  <si>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</si>
  <si>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</si>
  <si>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</si>
  <si>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</si>
  <si>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</si>
  <si>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</si>
  <si>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</si>
  <si>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</si>
  <si>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</si>
  <si>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</si>
  <si>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</si>
  <si>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</si>
  <si>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</si>
  <si>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</si>
  <si>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</si>
  <si>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</si>
  <si>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</si>
  <si>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</si>
  <si>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</si>
  <si>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</si>
  <si>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</si>
  <si>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</si>
  <si>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</si>
  <si>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</si>
  <si>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</si>
  <si>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</si>
  <si>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</si>
  <si>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</si>
  <si>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</si>
  <si>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</si>
  <si>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</si>
  <si>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</si>
  <si>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</si>
  <si>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</si>
  <si>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</si>
  <si>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</si>
  <si>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</si>
  <si>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</si>
  <si>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</si>
  <si>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</si>
  <si>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</si>
  <si>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</si>
  <si>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</si>
  <si>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</si>
  <si>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</si>
  <si>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</si>
  <si>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</si>
  <si>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</si>
  <si>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</si>
  <si>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</si>
  <si>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</si>
  <si>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</si>
  <si>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</si>
  <si>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</si>
  <si>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</si>
  <si>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</si>
  <si>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</si>
  <si>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aj s oddlžením</t>
  </si>
  <si>
    <t xml:space="preserve">mail: kontroling@health.gov.sk , robert.magula@health.gov.sk </t>
  </si>
  <si>
    <t>rok 2025</t>
  </si>
  <si>
    <t xml:space="preserve">Počet HP, DRG, nonDRG </t>
  </si>
  <si>
    <t xml:space="preserve">Počet pacientov JZS </t>
  </si>
  <si>
    <t>Skutočnosť                    k 31.1.2025</t>
  </si>
  <si>
    <t>Skutočnosť                    k 28.2.2025</t>
  </si>
  <si>
    <t>Skutočnosť                    k 31.3.2025</t>
  </si>
  <si>
    <t>Skutočnosť                    k 30.4.2025</t>
  </si>
  <si>
    <t>Skutočnosť                    k 31.5.2025</t>
  </si>
  <si>
    <t>4Skutočnosť                    k 30.6.2025</t>
  </si>
  <si>
    <t>Skutočnosť                    k 31.7.2025</t>
  </si>
  <si>
    <t>Skutočnosť                    k 31.8.2025</t>
  </si>
  <si>
    <t>Skutočnosť                    k 30.9.2025</t>
  </si>
  <si>
    <t>Skutočnosť                    k 31.10.2025</t>
  </si>
  <si>
    <t>Skutočnosť                    k 30.11.2025</t>
  </si>
  <si>
    <t>Skutočnosť                    k 31.12.2025</t>
  </si>
  <si>
    <t>Skutočnosť 01_2025</t>
  </si>
  <si>
    <t>Výhľad 04_2025</t>
  </si>
  <si>
    <t>Výhľad 05_2025</t>
  </si>
  <si>
    <t>Výhľad 06_2025</t>
  </si>
  <si>
    <t>Výhľad 07_2025</t>
  </si>
  <si>
    <t>Výhľad 08_2025</t>
  </si>
  <si>
    <t>Výhľad 09_2025</t>
  </si>
  <si>
    <t>Výhľad 10_2025</t>
  </si>
  <si>
    <t>Výhľad 11_2025</t>
  </si>
  <si>
    <t>Výhľad 12_2025</t>
  </si>
  <si>
    <t>Univerzitná nemocnica Martin</t>
  </si>
  <si>
    <t xml:space="preserve">Vypracoval: Ing. Anna Cígerová, Zuzana Vaslíková </t>
  </si>
  <si>
    <t>Kontakt: 043/4203456, 043/4203600</t>
  </si>
  <si>
    <t xml:space="preserve">Mail: anna.cigerova@unm.sk, vaslikova@unm.sk </t>
  </si>
  <si>
    <t>Skutočnosť 02_2025</t>
  </si>
  <si>
    <t>Marec 2025</t>
  </si>
  <si>
    <t>Marec</t>
  </si>
  <si>
    <t>Január-Marec</t>
  </si>
  <si>
    <t>Skutočnosť 03_2025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</si>
</sst>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26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40" fontId="7" fillId="0" borderId="0" applyFont="0" applyFill="0" applyBorder="0" applyAlignment="0" applyProtection="0"/>
    <xf numFmtId="0" fontId="20" fillId="0" borderId="0"/>
    <xf numFmtId="0" fontId="20" fillId="0" borderId="0"/>
    <xf numFmtId="0" fontId="8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19">
    <xf numFmtId="0" fontId="0" fillId="0" borderId="0" xfId="0"/>
    <xf numFmtId="49" fontId="0" fillId="0" borderId="0" xfId="0" applyNumberForma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8" fillId="0" borderId="0" xfId="2" applyFo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9" fontId="4" fillId="0" borderId="0" xfId="0" applyNumberFormat="1" applyFont="1" applyAlignment="1">
      <alignment horizontal="right"/>
    </xf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0" fontId="11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17" fillId="0" borderId="0" xfId="0" applyFont="1"/>
    <xf numFmtId="0" fontId="12" fillId="0" borderId="0" xfId="0" applyFont="1"/>
    <xf numFmtId="49" fontId="14" fillId="0" borderId="0" xfId="0" applyNumberFormat="1" applyFont="1" applyAlignment="1">
      <alignment horizontal="right"/>
    </xf>
    <xf numFmtId="3" fontId="13" fillId="0" borderId="0" xfId="0" applyNumberFormat="1" applyFont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Alignment="1">
      <alignment horizontal="right"/>
    </xf>
    <xf numFmtId="0" fontId="4" fillId="0" borderId="14" xfId="0" applyFont="1" applyBorder="1"/>
    <xf numFmtId="0" fontId="0" fillId="0" borderId="14" xfId="0" applyBorder="1"/>
    <xf numFmtId="49" fontId="4" fillId="0" borderId="15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2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0" fontId="13" fillId="0" borderId="2" xfId="0" applyFont="1" applyBorder="1"/>
    <xf numFmtId="0" fontId="14" fillId="0" borderId="9" xfId="0" applyFont="1" applyBorder="1"/>
    <xf numFmtId="0" fontId="13" fillId="0" borderId="2" xfId="0" applyFont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14" fillId="4" borderId="16" xfId="0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15" fillId="0" borderId="0" xfId="0" applyFont="1"/>
    <xf numFmtId="0" fontId="14" fillId="0" borderId="12" xfId="0" applyFont="1" applyBorder="1"/>
    <xf numFmtId="0" fontId="13" fillId="0" borderId="27" xfId="0" applyFont="1" applyBorder="1"/>
    <xf numFmtId="3" fontId="13" fillId="0" borderId="13" xfId="0" applyNumberFormat="1" applyFont="1" applyBorder="1" applyAlignment="1">
      <alignment horizontal="right"/>
    </xf>
    <xf numFmtId="3" fontId="13" fillId="0" borderId="13" xfId="0" applyNumberFormat="1" applyFont="1" applyBorder="1"/>
    <xf numFmtId="3" fontId="16" fillId="0" borderId="13" xfId="0" applyNumberFormat="1" applyFont="1" applyBorder="1"/>
    <xf numFmtId="3" fontId="13" fillId="0" borderId="24" xfId="0" applyNumberFormat="1" applyFont="1" applyBorder="1"/>
    <xf numFmtId="0" fontId="6" fillId="15" borderId="3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Font="1" applyFill="1" applyBorder="1"/>
    <xf numFmtId="3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Font="1" applyFill="1" applyBorder="1"/>
    <xf numFmtId="3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Font="1" applyFill="1" applyBorder="1"/>
    <xf numFmtId="3" fontId="16" fillId="8" borderId="1" xfId="13" applyNumberFormat="1" applyFont="1" applyFill="1" applyBorder="1" applyAlignment="1">
      <alignment horizontal="right"/>
    </xf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left"/>
    </xf>
    <xf numFmtId="3" fontId="16" fillId="7" borderId="1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4" borderId="8" xfId="0" applyNumberFormat="1" applyFont="1" applyFill="1" applyBorder="1"/>
    <xf numFmtId="3" fontId="19" fillId="14" borderId="8" xfId="0" applyNumberFormat="1" applyFont="1" applyFill="1" applyBorder="1"/>
    <xf numFmtId="3" fontId="13" fillId="14" borderId="11" xfId="0" applyNumberFormat="1" applyFont="1" applyFill="1" applyBorder="1"/>
    <xf numFmtId="0" fontId="13" fillId="16" borderId="12" xfId="0" applyFont="1" applyFill="1" applyBorder="1" applyAlignment="1">
      <alignment horizontal="center"/>
    </xf>
    <xf numFmtId="0" fontId="13" fillId="16" borderId="27" xfId="0" applyFont="1" applyFill="1" applyBorder="1"/>
    <xf numFmtId="3" fontId="16" fillId="16" borderId="13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Font="1" applyFill="1" applyBorder="1"/>
    <xf numFmtId="3" fontId="13" fillId="14" borderId="1" xfId="13" applyNumberFormat="1" applyFont="1" applyFill="1" applyBorder="1" applyAlignment="1">
      <alignment horizontal="right"/>
    </xf>
    <xf numFmtId="3" fontId="13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Font="1" applyFill="1" applyBorder="1"/>
    <xf numFmtId="0" fontId="10" fillId="13" borderId="29" xfId="0" applyFon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1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3" borderId="26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6" fillId="16" borderId="8" xfId="0" applyNumberFormat="1" applyFont="1" applyFill="1" applyBorder="1"/>
    <xf numFmtId="3" fontId="19" fillId="16" borderId="8" xfId="0" applyNumberFormat="1" applyFont="1" applyFill="1" applyBorder="1"/>
    <xf numFmtId="3" fontId="13" fillId="16" borderId="11" xfId="0" applyNumberFormat="1" applyFont="1" applyFill="1" applyBorder="1"/>
    <xf numFmtId="0" fontId="2" fillId="0" borderId="1" xfId="0" applyFont="1" applyBorder="1" applyAlignment="1">
      <alignment vertical="center"/>
    </xf>
    <xf numFmtId="49" fontId="4" fillId="0" borderId="0" xfId="0" applyNumberFormat="1" applyFont="1" applyAlignment="1">
      <alignment horizontal="left"/>
    </xf>
    <xf numFmtId="49" fontId="24" fillId="9" borderId="5" xfId="0" applyNumberFormat="1" applyFont="1" applyFill="1" applyBorder="1" applyAlignment="1">
      <alignment horizontal="center" vertical="center" wrapText="1"/>
    </xf>
    <xf numFmtId="49" fontId="24" fillId="9" borderId="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4" fontId="4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0" fontId="13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5" borderId="0" xfId="0" applyFill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13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9" fontId="0" fillId="10" borderId="5" xfId="0" applyNumberFormat="1" applyFill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16" fontId="13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0" fontId="14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3" fontId="4" fillId="12" borderId="1" xfId="0" applyNumberFormat="1" applyFont="1" applyFill="1" applyBorder="1" applyAlignment="1">
      <alignment horizontal="right" vertical="center"/>
    </xf>
    <xf numFmtId="0" fontId="14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/>
    </xf>
    <xf numFmtId="9" fontId="4" fillId="13" borderId="5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4" fillId="3" borderId="0" xfId="5" applyFont="1" applyFill="1" applyAlignment="1">
      <alignment vertical="center"/>
    </xf>
    <xf numFmtId="165" fontId="0" fillId="0" borderId="15" xfId="0" applyNumberFormat="1" applyBorder="1" applyAlignment="1">
      <alignment horizontal="right" vertical="center"/>
    </xf>
    <xf numFmtId="0" fontId="3" fillId="0" borderId="1" xfId="5" applyBorder="1" applyAlignment="1">
      <alignment horizontal="left" vertical="center"/>
    </xf>
    <xf numFmtId="0" fontId="23" fillId="0" borderId="0" xfId="0" applyFont="1" applyAlignment="1">
      <alignment vertical="center"/>
    </xf>
    <xf numFmtId="165" fontId="0" fillId="0" borderId="0" xfId="0" applyNumberForma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3" fontId="25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1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11" borderId="1" xfId="0" applyFont="1" applyFill="1" applyBorder="1" applyAlignment="1">
      <alignment vertical="center"/>
    </xf>
    <xf numFmtId="3" fontId="4" fillId="11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4" fillId="17" borderId="1" xfId="0" applyNumberFormat="1" applyFont="1" applyFill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11" borderId="1" xfId="0" applyFill="1" applyBorder="1" applyAlignment="1">
      <alignment horizontal="center" vertical="center"/>
    </xf>
    <xf numFmtId="3" fontId="4" fillId="11" borderId="1" xfId="13" applyNumberFormat="1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49" fontId="21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1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left" vertical="center"/>
    </xf>
    <xf numFmtId="0" fontId="21" fillId="9" borderId="16" xfId="0" applyFont="1" applyFill="1" applyBorder="1" applyAlignment="1">
      <alignment horizontal="left" vertical="center"/>
    </xf>
    <xf numFmtId="0" fontId="21" fillId="9" borderId="17" xfId="0" applyFont="1" applyFill="1" applyBorder="1" applyAlignment="1">
      <alignment horizontal="left" vertical="center"/>
    </xf>
    <xf numFmtId="0" fontId="21" fillId="9" borderId="18" xfId="0" applyFont="1" applyFill="1" applyBorder="1" applyAlignment="1">
      <alignment horizontal="left" vertical="center"/>
    </xf>
    <xf numFmtId="0" fontId="21" fillId="9" borderId="19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Font="1" applyFill="1" applyBorder="1" applyAlignment="1">
      <alignment horizontal="center"/>
    </xf>
    <xf numFmtId="0" fontId="12" fillId="13" borderId="22" xfId="0" applyFont="1" applyFill="1" applyBorder="1" applyAlignment="1">
      <alignment horizontal="center"/>
    </xf>
    <xf numFmtId="0" fontId="22" fillId="15" borderId="28" xfId="0" applyFont="1" applyFill="1" applyBorder="1" applyAlignment="1">
      <alignment horizontal="left" vertical="center"/>
    </xf>
    <xf numFmtId="0" fontId="22" fillId="15" borderId="29" xfId="0" applyFont="1" applyFill="1" applyBorder="1" applyAlignment="1">
      <alignment horizontal="left" vertical="center"/>
    </xf>
    <xf numFmtId="49" fontId="21" fillId="9" borderId="5" xfId="0" applyNumberFormat="1" applyFont="1" applyFill="1" applyBorder="1" applyAlignment="1">
      <alignment horizontal="center" vertical="center"/>
    </xf>
    <xf numFmtId="49" fontId="21" fillId="9" borderId="5" xfId="0" applyNumberFormat="1" applyFont="1" applyFill="1" applyBorder="1" applyAlignment="1">
      <alignment horizontal="center" vertical="center" wrapText="1"/>
    </xf>
    <xf numFmtId="3" fontId="8" fillId="0" borderId="1" xfId="15" applyNumberFormat="1" applyFont="1" applyBorder="1" applyAlignment="1">
      <alignment vertical="center"/>
    </xf>
    <xf numFmtId="9" fontId="4" fillId="17" borderId="1" xfId="0" applyNumberFormat="1" applyFont="1" applyFill="1" applyBorder="1" applyAlignment="1">
      <alignment horizontal="right" vertical="center"/>
    </xf>
    <xf numFmtId="9" fontId="4" fillId="13" borderId="1" xfId="0" applyNumberFormat="1" applyFont="1" applyFill="1" applyBorder="1" applyAlignment="1">
      <alignment horizontal="right" vertical="center"/>
    </xf>
    <xf numFmtId="3" fontId="3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</cellXfs>
  <cellStyles count="16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25" xfId="15" xr:uid="{2953AB8E-586C-4CD5-9F8D-256534AD2C25}"/>
    <cellStyle name="Normálna 3" xfId="5" xr:uid="{00000000-0005-0000-0000-000005000000}"/>
    <cellStyle name="Normálna 4" xfId="6" xr:uid="{00000000-0005-0000-0000-000006000000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opLeftCell="A5" workbookViewId="0">
      <selection activeCell="A18" sqref="A18"/>
    </sheetView>
  </sheetViews>
  <sheetFormatPr defaultColWidth="9.140625"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s="114" customFormat="1" ht="23.25" customHeight="1" x14ac:dyDescent="0.2">
      <c r="A6" s="20" t="s">
        <v>49</v>
      </c>
      <c r="B6" s="115"/>
    </row>
    <row r="7" spans="1:2" s="114" customFormat="1" ht="23.25" customHeight="1" x14ac:dyDescent="0.2">
      <c r="A7" s="20"/>
      <c r="B7" s="115"/>
    </row>
    <row r="8" spans="1:2" s="114" customFormat="1" ht="23.25" customHeight="1" x14ac:dyDescent="0.2">
      <c r="A8" s="13"/>
      <c r="B8" s="115"/>
    </row>
    <row r="9" spans="1:2" s="114" customFormat="1" ht="23.25" customHeight="1" x14ac:dyDescent="0.2">
      <c r="A9" s="13" t="s">
        <v>126</v>
      </c>
      <c r="B9" s="115"/>
    </row>
    <row r="10" spans="1:2" s="114" customFormat="1" ht="23.25" customHeight="1" x14ac:dyDescent="0.2">
      <c r="B10" s="115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4"/>
      <c r="B16" s="1"/>
    </row>
    <row r="17" spans="1:2" s="114" customFormat="1" ht="20.25" customHeight="1" x14ac:dyDescent="0.2">
      <c r="A17" s="117" t="s">
        <v>131</v>
      </c>
      <c r="B17" s="115"/>
    </row>
    <row r="18" spans="1:2" ht="23.25" customHeight="1" x14ac:dyDescent="0.2">
      <c r="B18" s="1"/>
    </row>
    <row r="19" spans="1:2" ht="23.25" customHeight="1" x14ac:dyDescent="0.2">
      <c r="B19" s="1"/>
    </row>
    <row r="20" spans="1:2" s="114" customFormat="1" ht="23.25" customHeight="1" x14ac:dyDescent="0.2">
      <c r="A20" s="114" t="s">
        <v>127</v>
      </c>
      <c r="B20" s="115"/>
    </row>
    <row r="21" spans="1:2" s="114" customFormat="1" ht="23.25" customHeight="1" x14ac:dyDescent="0.2">
      <c r="A21" s="114" t="s">
        <v>128</v>
      </c>
      <c r="B21" s="115"/>
    </row>
    <row r="22" spans="1:2" s="114" customFormat="1" ht="23.25" customHeight="1" x14ac:dyDescent="0.2">
      <c r="A22" s="114" t="s">
        <v>129</v>
      </c>
      <c r="B22" s="115"/>
    </row>
    <row r="23" spans="1:2" s="114" customFormat="1" ht="23.25" customHeight="1" x14ac:dyDescent="0.2">
      <c r="B23" s="115"/>
    </row>
    <row r="24" spans="1:2" s="114" customFormat="1" ht="23.25" customHeight="1" x14ac:dyDescent="0.2">
      <c r="A24" s="116"/>
      <c r="B24" s="115"/>
    </row>
    <row r="25" spans="1:2" s="114" customFormat="1" x14ac:dyDescent="0.2">
      <c r="A25" s="114" t="s">
        <v>92</v>
      </c>
    </row>
    <row r="26" spans="1:2" s="114" customFormat="1" x14ac:dyDescent="0.2">
      <c r="A26" s="114" t="s">
        <v>93</v>
      </c>
    </row>
    <row r="27" spans="1:2" s="114" customFormat="1" x14ac:dyDescent="0.2">
      <c r="A27" s="114" t="s">
        <v>100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46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ColWidth="9.140625" defaultRowHeight="12.75" x14ac:dyDescent="0.2"/>
  <cols>
    <col min="1" max="1" width="4.7109375" customWidth="1"/>
    <col min="2" max="2" width="40.28515625" customWidth="1"/>
    <col min="3" max="8" width="14.85546875" style="15" customWidth="1"/>
    <col min="9" max="11" width="10.7109375" customWidth="1"/>
  </cols>
  <sheetData>
    <row r="1" spans="1:8" ht="20.100000000000001" customHeight="1" x14ac:dyDescent="0.25">
      <c r="A1" s="10"/>
      <c r="B1" t="str">
        <f>Cover!A9</f>
        <v>Univerzitná nemocnica Martin</v>
      </c>
      <c r="H1" s="15" t="s">
        <v>101</v>
      </c>
    </row>
    <row r="2" spans="1:8" ht="20.100000000000001" customHeight="1" x14ac:dyDescent="0.2">
      <c r="A2" s="197" t="s">
        <v>0</v>
      </c>
      <c r="B2" s="198"/>
      <c r="C2" s="191" t="s">
        <v>9</v>
      </c>
      <c r="D2" s="192"/>
      <c r="E2" s="193"/>
      <c r="F2" s="194" t="s">
        <v>10</v>
      </c>
      <c r="G2" s="195"/>
      <c r="H2" s="196"/>
    </row>
    <row r="3" spans="1:8" ht="20.100000000000001" customHeight="1" x14ac:dyDescent="0.2">
      <c r="A3" s="199"/>
      <c r="B3" s="200"/>
      <c r="C3" s="191" t="s">
        <v>132</v>
      </c>
      <c r="D3" s="192"/>
      <c r="E3" s="193"/>
      <c r="F3" s="194" t="s">
        <v>133</v>
      </c>
      <c r="G3" s="195"/>
      <c r="H3" s="196"/>
    </row>
    <row r="4" spans="1:8" ht="20.100000000000001" customHeight="1" x14ac:dyDescent="0.2">
      <c r="A4" s="201"/>
      <c r="B4" s="200"/>
      <c r="C4" s="211" t="s">
        <v>11</v>
      </c>
      <c r="D4" s="212" t="s">
        <v>12</v>
      </c>
      <c r="E4" s="212" t="s">
        <v>72</v>
      </c>
      <c r="F4" s="113" t="s">
        <v>11</v>
      </c>
      <c r="G4" s="112" t="s">
        <v>12</v>
      </c>
      <c r="H4" s="112" t="s">
        <v>72</v>
      </c>
    </row>
    <row r="5" spans="1:8" ht="20.100000000000001" customHeight="1" x14ac:dyDescent="0.2">
      <c r="A5" s="41" t="s">
        <v>51</v>
      </c>
      <c r="B5" s="42"/>
      <c r="C5" s="45"/>
      <c r="D5" s="43"/>
      <c r="E5" s="43"/>
      <c r="F5" s="45"/>
      <c r="G5" s="43"/>
      <c r="H5" s="44"/>
    </row>
    <row r="6" spans="1:8" s="114" customFormat="1" ht="22.5" customHeight="1" x14ac:dyDescent="0.2">
      <c r="A6" s="122">
        <v>1</v>
      </c>
      <c r="B6" s="123" t="s">
        <v>13</v>
      </c>
      <c r="C6" s="171">
        <v>7983.333333333333</v>
      </c>
      <c r="D6" s="213">
        <v>7439.0565299999998</v>
      </c>
      <c r="E6" s="125">
        <f t="shared" ref="E6:E14" si="0">D6/C6</f>
        <v>0.93182336492693107</v>
      </c>
      <c r="F6" s="181">
        <v>23950</v>
      </c>
      <c r="G6" s="181">
        <v>22104.74122</v>
      </c>
      <c r="H6" s="125">
        <v>0.9229537043841336</v>
      </c>
    </row>
    <row r="7" spans="1:8" s="114" customFormat="1" ht="22.5" customHeight="1" x14ac:dyDescent="0.2">
      <c r="A7" s="122">
        <v>2</v>
      </c>
      <c r="B7" s="126" t="s">
        <v>14</v>
      </c>
      <c r="C7" s="171">
        <v>2824.9999999999995</v>
      </c>
      <c r="D7" s="213">
        <v>2856.2617300000002</v>
      </c>
      <c r="E7" s="125">
        <f t="shared" si="0"/>
        <v>1.0110660991150444</v>
      </c>
      <c r="F7" s="181">
        <v>8474.9999999999982</v>
      </c>
      <c r="G7" s="181">
        <v>8442.6558700000005</v>
      </c>
      <c r="H7" s="125">
        <v>0.99618358348082625</v>
      </c>
    </row>
    <row r="8" spans="1:8" s="114" customFormat="1" ht="22.5" customHeight="1" x14ac:dyDescent="0.2">
      <c r="A8" s="122">
        <v>3</v>
      </c>
      <c r="B8" s="126" t="s">
        <v>15</v>
      </c>
      <c r="C8" s="171">
        <v>1020.8333333333335</v>
      </c>
      <c r="D8" s="213">
        <v>871.3908100000001</v>
      </c>
      <c r="E8" s="125">
        <f t="shared" si="0"/>
        <v>0.85360732408163265</v>
      </c>
      <c r="F8" s="181">
        <v>3062.5000000000005</v>
      </c>
      <c r="G8" s="181">
        <v>2752.9247100000002</v>
      </c>
      <c r="H8" s="125">
        <v>0.89891419102040815</v>
      </c>
    </row>
    <row r="9" spans="1:8" s="114" customFormat="1" ht="22.5" customHeight="1" x14ac:dyDescent="0.2">
      <c r="A9" s="129">
        <v>4</v>
      </c>
      <c r="B9" s="130" t="s">
        <v>16</v>
      </c>
      <c r="C9" s="131">
        <f t="shared" ref="C9" si="1">SUM(C6:C8)</f>
        <v>11829.166666666666</v>
      </c>
      <c r="D9" s="131">
        <f>SUM(D6:D8)</f>
        <v>11166.709070000001</v>
      </c>
      <c r="E9" s="132">
        <f t="shared" si="0"/>
        <v>0.94399794885523081</v>
      </c>
      <c r="F9" s="131">
        <v>35487.5</v>
      </c>
      <c r="G9" s="131">
        <v>33300.321799999998</v>
      </c>
      <c r="H9" s="132">
        <v>0.93836764494540326</v>
      </c>
    </row>
    <row r="10" spans="1:8" s="135" customFormat="1" ht="22.5" customHeight="1" x14ac:dyDescent="0.2">
      <c r="A10" s="133">
        <v>5</v>
      </c>
      <c r="B10" s="134" t="s">
        <v>17</v>
      </c>
      <c r="C10" s="171">
        <v>604</v>
      </c>
      <c r="D10" s="213">
        <v>596.49119999999994</v>
      </c>
      <c r="E10" s="128">
        <f t="shared" si="0"/>
        <v>0.98756821192052968</v>
      </c>
      <c r="F10" s="181">
        <v>1812</v>
      </c>
      <c r="G10" s="181">
        <v>1836.2956699999997</v>
      </c>
      <c r="H10" s="128">
        <v>1.0134082064017658</v>
      </c>
    </row>
    <row r="11" spans="1:8" s="135" customFormat="1" ht="22.5" customHeight="1" x14ac:dyDescent="0.2">
      <c r="A11" s="136">
        <v>6</v>
      </c>
      <c r="B11" s="137" t="s">
        <v>52</v>
      </c>
      <c r="C11" s="171">
        <v>55.6</v>
      </c>
      <c r="D11" s="213">
        <v>15.314729999999999</v>
      </c>
      <c r="E11" s="128">
        <f t="shared" si="0"/>
        <v>0.27544478417266183</v>
      </c>
      <c r="F11" s="181">
        <v>166.8</v>
      </c>
      <c r="G11" s="181">
        <v>129.49386999999999</v>
      </c>
      <c r="H11" s="128">
        <v>0.77634214628297349</v>
      </c>
    </row>
    <row r="12" spans="1:8" s="135" customFormat="1" ht="22.5" customHeight="1" x14ac:dyDescent="0.2">
      <c r="A12" s="136">
        <v>7</v>
      </c>
      <c r="B12" s="137" t="s">
        <v>53</v>
      </c>
      <c r="C12" s="171">
        <v>316.66666666666669</v>
      </c>
      <c r="D12" s="213">
        <v>191.37505999999999</v>
      </c>
      <c r="E12" s="128">
        <f t="shared" si="0"/>
        <v>0.60434229473684209</v>
      </c>
      <c r="F12" s="181">
        <v>950</v>
      </c>
      <c r="G12" s="181">
        <v>573.87117999999998</v>
      </c>
      <c r="H12" s="128">
        <v>0.60407492631578941</v>
      </c>
    </row>
    <row r="13" spans="1:8" s="114" customFormat="1" ht="22.5" customHeight="1" x14ac:dyDescent="0.2">
      <c r="A13" s="136">
        <v>8</v>
      </c>
      <c r="B13" s="137" t="s">
        <v>54</v>
      </c>
      <c r="C13" s="171">
        <v>61</v>
      </c>
      <c r="D13" s="213">
        <v>72.119820000000004</v>
      </c>
      <c r="E13" s="128">
        <f t="shared" si="0"/>
        <v>1.1822921311475409</v>
      </c>
      <c r="F13" s="181">
        <v>579</v>
      </c>
      <c r="G13" s="181">
        <v>342.18486999999999</v>
      </c>
      <c r="H13" s="128">
        <v>0.59099286701208975</v>
      </c>
    </row>
    <row r="14" spans="1:8" s="114" customFormat="1" ht="22.5" customHeight="1" x14ac:dyDescent="0.2">
      <c r="A14" s="138">
        <v>9</v>
      </c>
      <c r="B14" s="139" t="s">
        <v>18</v>
      </c>
      <c r="C14" s="172">
        <f t="shared" ref="C14:D14" si="2">C9+C10+C11+C13</f>
        <v>12549.766666666666</v>
      </c>
      <c r="D14" s="172">
        <f t="shared" si="2"/>
        <v>11850.634820000001</v>
      </c>
      <c r="E14" s="140">
        <f t="shared" si="0"/>
        <v>0.94429124738042947</v>
      </c>
      <c r="F14" s="172">
        <v>38045.300000000003</v>
      </c>
      <c r="G14" s="172">
        <v>35608.296209999993</v>
      </c>
      <c r="H14" s="140">
        <v>0.93594468199751324</v>
      </c>
    </row>
    <row r="15" spans="1:8" s="114" customFormat="1" ht="22.5" customHeight="1" x14ac:dyDescent="0.2">
      <c r="A15" s="141" t="s">
        <v>19</v>
      </c>
      <c r="B15" s="142"/>
      <c r="C15" s="173"/>
      <c r="D15" s="143"/>
      <c r="E15" s="144"/>
      <c r="F15" s="182"/>
      <c r="G15" s="182"/>
      <c r="H15" s="144"/>
    </row>
    <row r="16" spans="1:8" s="114" customFormat="1" ht="22.5" customHeight="1" x14ac:dyDescent="0.2">
      <c r="A16" s="122">
        <v>10</v>
      </c>
      <c r="B16" s="145" t="s">
        <v>20</v>
      </c>
      <c r="C16" s="171">
        <v>9826.0707546306949</v>
      </c>
      <c r="D16" s="213">
        <v>10131.579250000001</v>
      </c>
      <c r="E16" s="125">
        <f t="shared" ref="E16:E34" si="3">D16/C16</f>
        <v>1.0310916238034751</v>
      </c>
      <c r="F16" s="181">
        <v>29602.752983100931</v>
      </c>
      <c r="G16" s="181">
        <v>29654.386140000002</v>
      </c>
      <c r="H16" s="125">
        <v>1.0017442011872526</v>
      </c>
    </row>
    <row r="17" spans="1:8" s="114" customFormat="1" ht="22.5" customHeight="1" x14ac:dyDescent="0.2">
      <c r="A17" s="146">
        <v>41285</v>
      </c>
      <c r="B17" s="147" t="s">
        <v>21</v>
      </c>
      <c r="C17" s="171">
        <v>1875</v>
      </c>
      <c r="D17" s="213">
        <v>2062.28485</v>
      </c>
      <c r="E17" s="128">
        <f t="shared" si="3"/>
        <v>1.0998852533333334</v>
      </c>
      <c r="F17" s="181">
        <v>5625</v>
      </c>
      <c r="G17" s="181">
        <v>6228.2123999999994</v>
      </c>
      <c r="H17" s="128">
        <v>1.1072377599999998</v>
      </c>
    </row>
    <row r="18" spans="1:8" s="114" customFormat="1" ht="22.5" customHeight="1" x14ac:dyDescent="0.2">
      <c r="A18" s="148">
        <v>41316</v>
      </c>
      <c r="B18" s="149" t="s">
        <v>83</v>
      </c>
      <c r="C18" s="171">
        <v>133.33333333333334</v>
      </c>
      <c r="D18" s="213">
        <v>155.31067000000002</v>
      </c>
      <c r="E18" s="128">
        <f t="shared" si="3"/>
        <v>1.1648300250000001</v>
      </c>
      <c r="F18" s="181">
        <v>400</v>
      </c>
      <c r="G18" s="181">
        <v>429.87067000000002</v>
      </c>
      <c r="H18" s="128">
        <v>1.0746766750000001</v>
      </c>
    </row>
    <row r="19" spans="1:8" s="114" customFormat="1" ht="22.5" customHeight="1" x14ac:dyDescent="0.2">
      <c r="A19" s="148">
        <v>41344</v>
      </c>
      <c r="B19" s="149" t="s">
        <v>84</v>
      </c>
      <c r="C19" s="171">
        <v>200</v>
      </c>
      <c r="D19" s="213">
        <v>245.33945</v>
      </c>
      <c r="E19" s="128">
        <f t="shared" si="3"/>
        <v>1.22669725</v>
      </c>
      <c r="F19" s="181">
        <v>600</v>
      </c>
      <c r="G19" s="181">
        <v>757.50321999999994</v>
      </c>
      <c r="H19" s="128">
        <v>1.2625053666666666</v>
      </c>
    </row>
    <row r="20" spans="1:8" s="114" customFormat="1" ht="22.5" customHeight="1" x14ac:dyDescent="0.2">
      <c r="A20" s="148">
        <v>41375</v>
      </c>
      <c r="B20" s="149" t="s">
        <v>85</v>
      </c>
      <c r="C20" s="171">
        <v>2300.0003333333302</v>
      </c>
      <c r="D20" s="213">
        <v>2410.80114</v>
      </c>
      <c r="E20" s="128">
        <f t="shared" si="3"/>
        <v>1.048174256786341</v>
      </c>
      <c r="F20" s="181">
        <v>6900.0009999999911</v>
      </c>
      <c r="G20" s="181">
        <v>6790.2187900000008</v>
      </c>
      <c r="H20" s="128">
        <v>0.98408953708847424</v>
      </c>
    </row>
    <row r="21" spans="1:8" s="114" customFormat="1" ht="22.5" customHeight="1" x14ac:dyDescent="0.2">
      <c r="A21" s="148">
        <v>41405</v>
      </c>
      <c r="B21" s="149" t="s">
        <v>22</v>
      </c>
      <c r="C21" s="171">
        <v>284.66300000000001</v>
      </c>
      <c r="D21" s="213">
        <v>209.91802999999999</v>
      </c>
      <c r="E21" s="128">
        <f t="shared" si="3"/>
        <v>0.73742646568047121</v>
      </c>
      <c r="F21" s="181">
        <v>829.41413142857027</v>
      </c>
      <c r="G21" s="181">
        <v>673.08484999999996</v>
      </c>
      <c r="H21" s="128">
        <v>0.81151842547062569</v>
      </c>
    </row>
    <row r="22" spans="1:8" s="114" customFormat="1" ht="22.5" customHeight="1" x14ac:dyDescent="0.2">
      <c r="A22" s="150">
        <v>11</v>
      </c>
      <c r="B22" s="151" t="s">
        <v>23</v>
      </c>
      <c r="C22" s="152">
        <f t="shared" ref="C22:D22" si="4">C17+C18+C19+C20+C21</f>
        <v>4792.9966666666642</v>
      </c>
      <c r="D22" s="152">
        <f t="shared" si="4"/>
        <v>5083.6541399999996</v>
      </c>
      <c r="E22" s="153">
        <f t="shared" si="3"/>
        <v>1.0606421188136306</v>
      </c>
      <c r="F22" s="152">
        <v>14354.415131428561</v>
      </c>
      <c r="G22" s="152">
        <v>14878.889929999999</v>
      </c>
      <c r="H22" s="153">
        <v>1.0365375247803108</v>
      </c>
    </row>
    <row r="23" spans="1:8" s="114" customFormat="1" ht="22.5" customHeight="1" x14ac:dyDescent="0.2">
      <c r="A23" s="122">
        <v>12</v>
      </c>
      <c r="B23" s="149" t="s">
        <v>24</v>
      </c>
      <c r="C23" s="171">
        <v>332.27</v>
      </c>
      <c r="D23" s="213">
        <v>247.07733999999999</v>
      </c>
      <c r="E23" s="128">
        <f t="shared" si="3"/>
        <v>0.74360411713365637</v>
      </c>
      <c r="F23" s="181">
        <v>1120.1219999999998</v>
      </c>
      <c r="G23" s="181">
        <v>892.34732999999994</v>
      </c>
      <c r="H23" s="128">
        <v>0.79665190934558916</v>
      </c>
    </row>
    <row r="24" spans="1:8" s="114" customFormat="1" ht="22.5" customHeight="1" x14ac:dyDescent="0.2">
      <c r="A24" s="122">
        <v>13</v>
      </c>
      <c r="B24" s="149" t="s">
        <v>25</v>
      </c>
      <c r="C24" s="171">
        <v>138.25399999999999</v>
      </c>
      <c r="D24" s="213">
        <v>236.48635000000002</v>
      </c>
      <c r="E24" s="128">
        <f t="shared" si="3"/>
        <v>1.7105208529228813</v>
      </c>
      <c r="F24" s="181">
        <v>337.52</v>
      </c>
      <c r="G24" s="181">
        <v>379.29250000000002</v>
      </c>
      <c r="H24" s="128">
        <v>1.1237630362645177</v>
      </c>
    </row>
    <row r="25" spans="1:8" s="114" customFormat="1" ht="22.5" customHeight="1" x14ac:dyDescent="0.2">
      <c r="A25" s="122">
        <v>14</v>
      </c>
      <c r="B25" s="149" t="s">
        <v>26</v>
      </c>
      <c r="C25" s="171">
        <v>860.94313999999997</v>
      </c>
      <c r="D25" s="213">
        <v>587.83987000000002</v>
      </c>
      <c r="E25" s="128">
        <f t="shared" si="3"/>
        <v>0.68278593868579995</v>
      </c>
      <c r="F25" s="181">
        <v>2507.5597400000001</v>
      </c>
      <c r="G25" s="181">
        <v>1913.82269</v>
      </c>
      <c r="H25" s="128">
        <v>0.7632211745431835</v>
      </c>
    </row>
    <row r="26" spans="1:8" s="114" customFormat="1" ht="22.5" customHeight="1" x14ac:dyDescent="0.2">
      <c r="A26" s="122">
        <v>15</v>
      </c>
      <c r="B26" s="149" t="s">
        <v>7</v>
      </c>
      <c r="C26" s="171">
        <v>0</v>
      </c>
      <c r="D26" s="213">
        <v>0</v>
      </c>
      <c r="E26" s="128" t="e">
        <f>D26/C26</f>
        <v>#DIV/0!</v>
      </c>
      <c r="F26" s="181">
        <v>0</v>
      </c>
      <c r="G26" s="181">
        <v>0</v>
      </c>
      <c r="H26" s="128" t="e">
        <v>#DIV/0!</v>
      </c>
    </row>
    <row r="27" spans="1:8" s="114" customFormat="1" ht="22.5" customHeight="1" x14ac:dyDescent="0.2">
      <c r="A27" s="154">
        <v>16</v>
      </c>
      <c r="B27" s="155" t="s">
        <v>27</v>
      </c>
      <c r="C27" s="156">
        <f t="shared" ref="C27:D27" si="5">C16+C22+C23+C24+C25+C26</f>
        <v>15950.53456129736</v>
      </c>
      <c r="D27" s="156">
        <f t="shared" si="5"/>
        <v>16286.63695</v>
      </c>
      <c r="E27" s="157">
        <f t="shared" si="3"/>
        <v>1.0210715438665088</v>
      </c>
      <c r="F27" s="156">
        <v>47922.36985452949</v>
      </c>
      <c r="G27" s="156">
        <v>47718.738590000001</v>
      </c>
      <c r="H27" s="157">
        <v>0.99575080979618447</v>
      </c>
    </row>
    <row r="28" spans="1:8" s="114" customFormat="1" ht="22.5" customHeight="1" x14ac:dyDescent="0.2">
      <c r="A28" s="158">
        <v>17</v>
      </c>
      <c r="B28" s="159" t="s">
        <v>28</v>
      </c>
      <c r="C28" s="160">
        <f t="shared" ref="C28:D28" si="6">SUM(C14-C27)</f>
        <v>-3400.7678946306933</v>
      </c>
      <c r="D28" s="160">
        <f t="shared" si="6"/>
        <v>-4436.0021299999989</v>
      </c>
      <c r="E28" s="214">
        <f t="shared" si="3"/>
        <v>1.3044119056180772</v>
      </c>
      <c r="F28" s="183">
        <v>-9877.0698545294872</v>
      </c>
      <c r="G28" s="183">
        <v>-12110.442380000008</v>
      </c>
      <c r="H28" s="214">
        <v>1.2261169110235994</v>
      </c>
    </row>
    <row r="29" spans="1:8" s="114" customFormat="1" ht="22.5" customHeight="1" x14ac:dyDescent="0.2">
      <c r="A29" s="148">
        <v>43483</v>
      </c>
      <c r="B29" s="149" t="s">
        <v>29</v>
      </c>
      <c r="C29" s="171">
        <v>248.33333333333331</v>
      </c>
      <c r="D29" s="213">
        <v>199.33864000000003</v>
      </c>
      <c r="E29" s="128">
        <f t="shared" si="3"/>
        <v>0.80270593288590619</v>
      </c>
      <c r="F29" s="181">
        <v>745</v>
      </c>
      <c r="G29" s="181">
        <v>614.68954000000008</v>
      </c>
      <c r="H29" s="128">
        <v>0.82508663087248335</v>
      </c>
    </row>
    <row r="30" spans="1:8" s="114" customFormat="1" ht="22.5" customHeight="1" x14ac:dyDescent="0.2">
      <c r="A30" s="148">
        <v>43514</v>
      </c>
      <c r="B30" s="149" t="s">
        <v>55</v>
      </c>
      <c r="C30" s="171">
        <v>316.66666666666669</v>
      </c>
      <c r="D30" s="213">
        <v>191.37505999999999</v>
      </c>
      <c r="E30" s="128">
        <f t="shared" si="3"/>
        <v>0.60434229473684209</v>
      </c>
      <c r="F30" s="181">
        <v>950</v>
      </c>
      <c r="G30" s="181">
        <v>573.87117999999998</v>
      </c>
      <c r="H30" s="128">
        <v>0.60407492631578941</v>
      </c>
    </row>
    <row r="31" spans="1:8" s="114" customFormat="1" ht="22.5" customHeight="1" x14ac:dyDescent="0.2">
      <c r="A31" s="122">
        <v>19</v>
      </c>
      <c r="B31" s="149" t="s">
        <v>30</v>
      </c>
      <c r="C31" s="171">
        <v>0</v>
      </c>
      <c r="D31" s="213">
        <v>5.0848599999999999</v>
      </c>
      <c r="E31" s="128" t="e">
        <f t="shared" si="3"/>
        <v>#DIV/0!</v>
      </c>
      <c r="F31" s="181">
        <v>0</v>
      </c>
      <c r="G31" s="181">
        <v>5.0848599999999999</v>
      </c>
      <c r="H31" s="128" t="e">
        <v>#DIV/0!</v>
      </c>
    </row>
    <row r="32" spans="1:8" s="114" customFormat="1" ht="22.5" customHeight="1" x14ac:dyDescent="0.2">
      <c r="A32" s="122">
        <v>20</v>
      </c>
      <c r="B32" s="149" t="s">
        <v>31</v>
      </c>
      <c r="C32" s="171">
        <v>0.625</v>
      </c>
      <c r="D32" s="213">
        <v>0.84553999999999996</v>
      </c>
      <c r="E32" s="128">
        <f t="shared" si="3"/>
        <v>1.3528639999999998</v>
      </c>
      <c r="F32" s="181">
        <v>1.875</v>
      </c>
      <c r="G32" s="181">
        <v>2.0707300000000002</v>
      </c>
      <c r="H32" s="128">
        <v>1.1043893333333334</v>
      </c>
    </row>
    <row r="33" spans="1:11" s="114" customFormat="1" ht="22.5" customHeight="1" x14ac:dyDescent="0.2">
      <c r="A33" s="122">
        <v>21</v>
      </c>
      <c r="B33" s="149" t="s">
        <v>32</v>
      </c>
      <c r="C33" s="171">
        <v>0</v>
      </c>
      <c r="D33" s="213">
        <v>0</v>
      </c>
      <c r="E33" s="128" t="e">
        <f t="shared" si="3"/>
        <v>#DIV/0!</v>
      </c>
      <c r="F33" s="181">
        <v>0</v>
      </c>
      <c r="G33" s="181">
        <v>0</v>
      </c>
      <c r="H33" s="128" t="e">
        <v>#DIV/0!</v>
      </c>
    </row>
    <row r="34" spans="1:11" s="114" customFormat="1" ht="22.5" customHeight="1" x14ac:dyDescent="0.2">
      <c r="A34" s="161">
        <v>22</v>
      </c>
      <c r="B34" s="162" t="s">
        <v>33</v>
      </c>
      <c r="C34" s="174">
        <f t="shared" ref="C34:D34" si="7">C28-C29-C31-C32-C33</f>
        <v>-3649.7262279640267</v>
      </c>
      <c r="D34" s="174">
        <f t="shared" si="7"/>
        <v>-4641.2711699999991</v>
      </c>
      <c r="E34" s="215">
        <f t="shared" si="3"/>
        <v>1.2716765258826273</v>
      </c>
      <c r="F34" s="174">
        <v>-10623.944854529487</v>
      </c>
      <c r="G34" s="174">
        <v>-12732.287510000007</v>
      </c>
      <c r="H34" s="163">
        <v>1.1984519577557515</v>
      </c>
    </row>
    <row r="35" spans="1:11" s="114" customFormat="1" ht="22.5" customHeight="1" x14ac:dyDescent="0.2">
      <c r="A35" s="164"/>
      <c r="B35" s="165" t="s">
        <v>68</v>
      </c>
      <c r="C35" s="165"/>
      <c r="D35" s="143"/>
      <c r="E35" s="165"/>
      <c r="F35" s="218"/>
      <c r="G35" s="218"/>
      <c r="H35" s="166"/>
    </row>
    <row r="36" spans="1:11" s="114" customFormat="1" ht="22.5" customHeight="1" x14ac:dyDescent="0.2">
      <c r="A36" s="164"/>
      <c r="B36" s="167" t="s">
        <v>69</v>
      </c>
      <c r="C36" s="216"/>
      <c r="D36" s="124">
        <v>473.79</v>
      </c>
      <c r="E36" s="216"/>
      <c r="F36" s="124"/>
      <c r="G36" s="124">
        <v>473.75</v>
      </c>
      <c r="H36" s="217"/>
    </row>
    <row r="37" spans="1:11" s="114" customFormat="1" ht="22.5" customHeight="1" x14ac:dyDescent="0.2">
      <c r="A37" s="164"/>
      <c r="B37" s="147" t="s">
        <v>102</v>
      </c>
      <c r="C37" s="217"/>
      <c r="D37" s="127">
        <v>2510</v>
      </c>
      <c r="E37" s="217"/>
      <c r="F37" s="127"/>
      <c r="G37" s="181">
        <v>7155</v>
      </c>
      <c r="H37" s="127"/>
    </row>
    <row r="38" spans="1:11" s="114" customFormat="1" ht="22.5" customHeight="1" x14ac:dyDescent="0.2">
      <c r="A38" s="164"/>
      <c r="B38" s="147" t="s">
        <v>103</v>
      </c>
      <c r="C38" s="217"/>
      <c r="D38" s="127">
        <v>932</v>
      </c>
      <c r="E38" s="217"/>
      <c r="F38" s="127"/>
      <c r="G38" s="181">
        <v>2731</v>
      </c>
      <c r="H38" s="127"/>
      <c r="K38" s="168"/>
    </row>
    <row r="39" spans="1:11" s="114" customFormat="1" ht="22.5" customHeight="1" x14ac:dyDescent="0.2">
      <c r="A39" s="164"/>
      <c r="B39" s="118"/>
      <c r="C39" s="169"/>
      <c r="D39" s="169"/>
      <c r="E39" s="169"/>
      <c r="F39" s="169"/>
      <c r="G39" s="169"/>
      <c r="H39" s="169"/>
    </row>
    <row r="40" spans="1:11" s="114" customFormat="1" ht="22.5" customHeight="1" x14ac:dyDescent="0.2">
      <c r="B40" s="110" t="s">
        <v>97</v>
      </c>
      <c r="C40" s="119" t="s">
        <v>95</v>
      </c>
      <c r="D40" s="175">
        <v>18408.466329999999</v>
      </c>
      <c r="E40" s="119"/>
      <c r="F40" s="119" t="s">
        <v>96</v>
      </c>
      <c r="G40" s="175">
        <v>43314.36146</v>
      </c>
      <c r="H40" s="119"/>
    </row>
    <row r="41" spans="1:11" s="114" customFormat="1" ht="22.5" customHeight="1" x14ac:dyDescent="0.2">
      <c r="B41" s="110" t="s">
        <v>98</v>
      </c>
      <c r="C41" s="119" t="s">
        <v>95</v>
      </c>
      <c r="D41" s="175">
        <v>8385.7648100000006</v>
      </c>
      <c r="E41" s="119"/>
      <c r="F41" s="119" t="s">
        <v>96</v>
      </c>
      <c r="G41" s="175">
        <v>24488.70289</v>
      </c>
      <c r="H41" s="170" t="s">
        <v>99</v>
      </c>
    </row>
    <row r="42" spans="1:11" ht="20.100000000000001" customHeight="1" x14ac:dyDescent="0.2">
      <c r="B42" s="120"/>
      <c r="D42" s="121"/>
      <c r="G42" s="121"/>
      <c r="H42" s="111"/>
    </row>
    <row r="43" spans="1:11" s="114" customFormat="1" ht="18.75" customHeight="1" x14ac:dyDescent="0.2">
      <c r="A43" s="118" t="s">
        <v>94</v>
      </c>
      <c r="B43" s="119"/>
      <c r="C43" s="119"/>
      <c r="D43" s="119"/>
      <c r="E43" s="119"/>
      <c r="F43" s="119"/>
      <c r="G43" s="119"/>
      <c r="H43" s="118"/>
    </row>
    <row r="45" spans="1:11" x14ac:dyDescent="0.2">
      <c r="A45" s="2"/>
      <c r="B45" s="2"/>
    </row>
    <row r="46" spans="1:11" x14ac:dyDescent="0.2">
      <c r="C46"/>
      <c r="D46"/>
      <c r="E46"/>
      <c r="F46"/>
      <c r="G46"/>
      <c r="H46"/>
    </row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5" orientation="portrait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>
      <selection activeCell="B1" sqref="B1"/>
    </sheetView>
  </sheetViews>
  <sheetFormatPr defaultColWidth="9.140625"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02" t="s">
        <v>0</v>
      </c>
      <c r="B2" s="203"/>
      <c r="C2" s="46" t="s">
        <v>104</v>
      </c>
      <c r="D2" s="46" t="s">
        <v>105</v>
      </c>
      <c r="E2" s="46" t="s">
        <v>106</v>
      </c>
      <c r="F2" s="46" t="s">
        <v>107</v>
      </c>
      <c r="G2" s="46" t="s">
        <v>108</v>
      </c>
      <c r="H2" s="46" t="s">
        <v>109</v>
      </c>
      <c r="I2" s="46" t="s">
        <v>110</v>
      </c>
      <c r="J2" s="46" t="s">
        <v>111</v>
      </c>
      <c r="K2" s="46" t="s">
        <v>112</v>
      </c>
      <c r="L2" s="46" t="s">
        <v>113</v>
      </c>
      <c r="M2" s="46" t="s">
        <v>114</v>
      </c>
      <c r="N2" s="46" t="s">
        <v>115</v>
      </c>
    </row>
    <row r="3" spans="1:14" ht="20.100000000000001" customHeight="1" x14ac:dyDescent="0.2">
      <c r="A3" s="4" t="s">
        <v>1</v>
      </c>
      <c r="B3" s="184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ht="20.100000000000001" customHeight="1" x14ac:dyDescent="0.2">
      <c r="A4" s="176" t="s">
        <v>73</v>
      </c>
      <c r="B4" s="186" t="s">
        <v>74</v>
      </c>
      <c r="C4" s="175">
        <f>C5</f>
        <v>95279.09762</v>
      </c>
      <c r="D4" s="175">
        <f t="shared" ref="D4:N4" si="0">D5</f>
        <v>105362.35188</v>
      </c>
      <c r="E4" s="175">
        <f t="shared" si="0"/>
        <v>119501.86645999999</v>
      </c>
      <c r="F4" s="175">
        <f t="shared" si="0"/>
        <v>0</v>
      </c>
      <c r="G4" s="175">
        <f t="shared" si="0"/>
        <v>0</v>
      </c>
      <c r="H4" s="175">
        <f t="shared" si="0"/>
        <v>0</v>
      </c>
      <c r="I4" s="175">
        <f t="shared" si="0"/>
        <v>0</v>
      </c>
      <c r="J4" s="175">
        <f t="shared" si="0"/>
        <v>0</v>
      </c>
      <c r="K4" s="175">
        <f t="shared" si="0"/>
        <v>0</v>
      </c>
      <c r="L4" s="175">
        <f t="shared" si="0"/>
        <v>0</v>
      </c>
      <c r="M4" s="175">
        <f t="shared" si="0"/>
        <v>0</v>
      </c>
      <c r="N4" s="175">
        <f t="shared" si="0"/>
        <v>0</v>
      </c>
    </row>
    <row r="5" spans="1:14" ht="20.100000000000001" customHeight="1" x14ac:dyDescent="0.2">
      <c r="A5" s="126">
        <v>1</v>
      </c>
      <c r="B5" s="126" t="s">
        <v>77</v>
      </c>
      <c r="C5" s="127">
        <v>95279.09762</v>
      </c>
      <c r="D5" s="127">
        <v>105362.35188</v>
      </c>
      <c r="E5" s="127">
        <v>119501.86645999999</v>
      </c>
      <c r="F5" s="127"/>
      <c r="G5" s="127"/>
      <c r="H5" s="127"/>
      <c r="I5" s="127"/>
      <c r="J5" s="127"/>
      <c r="K5" s="127"/>
      <c r="L5" s="127"/>
      <c r="M5" s="127"/>
      <c r="N5" s="127"/>
    </row>
    <row r="6" spans="1:14" ht="20.100000000000001" customHeight="1" x14ac:dyDescent="0.2">
      <c r="A6" s="176" t="s">
        <v>75</v>
      </c>
      <c r="B6" s="186" t="s">
        <v>76</v>
      </c>
      <c r="C6" s="175">
        <f>SUM(C7:C9)</f>
        <v>125326.40927</v>
      </c>
      <c r="D6" s="175">
        <f t="shared" ref="D6:N6" si="1">SUM(D7:D9)</f>
        <v>119442.95861999999</v>
      </c>
      <c r="E6" s="175">
        <f t="shared" si="1"/>
        <v>113435.93967000001</v>
      </c>
      <c r="F6" s="175">
        <f t="shared" si="1"/>
        <v>0</v>
      </c>
      <c r="G6" s="175">
        <f t="shared" si="1"/>
        <v>0</v>
      </c>
      <c r="H6" s="175">
        <f t="shared" si="1"/>
        <v>0</v>
      </c>
      <c r="I6" s="175">
        <f t="shared" si="1"/>
        <v>0</v>
      </c>
      <c r="J6" s="175">
        <f t="shared" si="1"/>
        <v>0</v>
      </c>
      <c r="K6" s="175">
        <f t="shared" si="1"/>
        <v>0</v>
      </c>
      <c r="L6" s="175">
        <f t="shared" si="1"/>
        <v>0</v>
      </c>
      <c r="M6" s="175">
        <f t="shared" si="1"/>
        <v>0</v>
      </c>
      <c r="N6" s="175">
        <f t="shared" si="1"/>
        <v>0</v>
      </c>
    </row>
    <row r="7" spans="1:14" ht="20.100000000000001" customHeight="1" x14ac:dyDescent="0.2">
      <c r="A7" s="187">
        <v>1</v>
      </c>
      <c r="B7" s="186" t="s">
        <v>3</v>
      </c>
      <c r="C7" s="127">
        <v>5833.9018599999999</v>
      </c>
      <c r="D7" s="127">
        <v>5335.6074100000005</v>
      </c>
      <c r="E7" s="127">
        <v>5673.62183</v>
      </c>
      <c r="F7" s="127"/>
      <c r="G7" s="127"/>
      <c r="H7" s="127"/>
      <c r="I7" s="127"/>
      <c r="J7" s="127"/>
      <c r="K7" s="127"/>
      <c r="L7" s="127"/>
      <c r="M7" s="127"/>
      <c r="N7" s="127"/>
    </row>
    <row r="8" spans="1:14" ht="20.100000000000001" customHeight="1" x14ac:dyDescent="0.2">
      <c r="A8" s="187">
        <v>2</v>
      </c>
      <c r="B8" s="126" t="s">
        <v>2</v>
      </c>
      <c r="C8" s="127">
        <v>21100.546200000001</v>
      </c>
      <c r="D8" s="127">
        <v>21030.963079999998</v>
      </c>
      <c r="E8" s="127">
        <v>20645.721440000001</v>
      </c>
      <c r="F8" s="127"/>
      <c r="G8" s="127"/>
      <c r="H8" s="127"/>
      <c r="I8" s="127"/>
      <c r="J8" s="127"/>
      <c r="K8" s="127"/>
      <c r="L8" s="127"/>
      <c r="M8" s="127"/>
      <c r="N8" s="127"/>
    </row>
    <row r="9" spans="1:14" ht="20.100000000000001" customHeight="1" x14ac:dyDescent="0.2">
      <c r="A9" s="187">
        <v>3</v>
      </c>
      <c r="B9" s="126" t="s">
        <v>78</v>
      </c>
      <c r="C9" s="127">
        <v>98391.961209999994</v>
      </c>
      <c r="D9" s="127">
        <v>93076.388129999992</v>
      </c>
      <c r="E9" s="127">
        <v>87116.596400000009</v>
      </c>
      <c r="F9" s="127"/>
      <c r="G9" s="127"/>
      <c r="H9" s="127"/>
      <c r="I9" s="127"/>
      <c r="J9" s="127"/>
      <c r="K9" s="127"/>
      <c r="L9" s="127"/>
      <c r="M9" s="127"/>
      <c r="N9" s="127"/>
    </row>
    <row r="10" spans="1:14" ht="20.100000000000001" customHeight="1" x14ac:dyDescent="0.2">
      <c r="A10" s="177" t="s">
        <v>82</v>
      </c>
      <c r="B10" s="126" t="s">
        <v>71</v>
      </c>
      <c r="C10" s="175">
        <v>55.845769999999995</v>
      </c>
      <c r="D10" s="175">
        <v>56.602589999999999</v>
      </c>
      <c r="E10" s="175">
        <v>57.679650000000002</v>
      </c>
      <c r="F10" s="175"/>
      <c r="G10" s="175"/>
      <c r="H10" s="175"/>
      <c r="I10" s="175"/>
      <c r="J10" s="175"/>
      <c r="K10" s="175"/>
      <c r="L10" s="175"/>
      <c r="M10" s="175"/>
      <c r="N10" s="175"/>
    </row>
    <row r="11" spans="1:14" ht="20.100000000000001" customHeight="1" x14ac:dyDescent="0.2">
      <c r="A11" s="188"/>
      <c r="B11" s="178" t="s">
        <v>4</v>
      </c>
      <c r="C11" s="189">
        <f>C4+C6+C10</f>
        <v>220661.35266000003</v>
      </c>
      <c r="D11" s="189">
        <f t="shared" ref="D11:N11" si="2">D4+D6+D10</f>
        <v>224861.91308999999</v>
      </c>
      <c r="E11" s="189">
        <f t="shared" si="2"/>
        <v>232995.48577999999</v>
      </c>
      <c r="F11" s="189">
        <f t="shared" si="2"/>
        <v>0</v>
      </c>
      <c r="G11" s="189">
        <f t="shared" si="2"/>
        <v>0</v>
      </c>
      <c r="H11" s="189">
        <f t="shared" si="2"/>
        <v>0</v>
      </c>
      <c r="I11" s="189">
        <f t="shared" si="2"/>
        <v>0</v>
      </c>
      <c r="J11" s="189">
        <f t="shared" si="2"/>
        <v>0</v>
      </c>
      <c r="K11" s="189">
        <f t="shared" si="2"/>
        <v>0</v>
      </c>
      <c r="L11" s="189">
        <f t="shared" si="2"/>
        <v>0</v>
      </c>
      <c r="M11" s="189">
        <f t="shared" si="2"/>
        <v>0</v>
      </c>
      <c r="N11" s="189">
        <f t="shared" si="2"/>
        <v>0</v>
      </c>
    </row>
    <row r="12" spans="1:14" ht="20.100000000000001" customHeight="1" x14ac:dyDescent="0.2">
      <c r="A12" s="176" t="s">
        <v>65</v>
      </c>
      <c r="B12" s="126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</row>
    <row r="13" spans="1:14" ht="20.100000000000001" customHeight="1" x14ac:dyDescent="0.2">
      <c r="A13" s="176" t="s">
        <v>79</v>
      </c>
      <c r="B13" s="126" t="s">
        <v>80</v>
      </c>
      <c r="C13" s="175">
        <v>-58145.711450000003</v>
      </c>
      <c r="D13" s="175">
        <v>-62729.870999999999</v>
      </c>
      <c r="E13" s="175">
        <v>-67371.142170000006</v>
      </c>
      <c r="F13" s="175"/>
      <c r="G13" s="175"/>
      <c r="H13" s="175"/>
      <c r="I13" s="175"/>
      <c r="J13" s="175"/>
      <c r="K13" s="175"/>
      <c r="L13" s="175"/>
      <c r="M13" s="175"/>
      <c r="N13" s="175"/>
    </row>
    <row r="14" spans="1:14" ht="20.100000000000001" customHeight="1" x14ac:dyDescent="0.2">
      <c r="A14" s="176" t="s">
        <v>75</v>
      </c>
      <c r="B14" s="190" t="s">
        <v>81</v>
      </c>
      <c r="C14" s="175">
        <f>SUM(C15:C19)</f>
        <v>275994.96059000003</v>
      </c>
      <c r="D14" s="175">
        <f t="shared" ref="D14:N14" si="3">SUM(D15:D19)</f>
        <v>284777.33201999997</v>
      </c>
      <c r="E14" s="175">
        <f t="shared" si="3"/>
        <v>297543.72387999995</v>
      </c>
      <c r="F14" s="175">
        <f t="shared" si="3"/>
        <v>0</v>
      </c>
      <c r="G14" s="175">
        <f t="shared" si="3"/>
        <v>0</v>
      </c>
      <c r="H14" s="175">
        <f t="shared" si="3"/>
        <v>0</v>
      </c>
      <c r="I14" s="175">
        <f t="shared" si="3"/>
        <v>0</v>
      </c>
      <c r="J14" s="175">
        <f t="shared" si="3"/>
        <v>0</v>
      </c>
      <c r="K14" s="175">
        <f t="shared" si="3"/>
        <v>0</v>
      </c>
      <c r="L14" s="175">
        <f t="shared" si="3"/>
        <v>0</v>
      </c>
      <c r="M14" s="175">
        <f t="shared" si="3"/>
        <v>0</v>
      </c>
      <c r="N14" s="175">
        <f t="shared" si="3"/>
        <v>0</v>
      </c>
    </row>
    <row r="15" spans="1:14" ht="20.100000000000001" customHeight="1" x14ac:dyDescent="0.2">
      <c r="A15" s="126">
        <v>1</v>
      </c>
      <c r="B15" s="126" t="s">
        <v>7</v>
      </c>
      <c r="C15" s="127">
        <v>5859.8109299999996</v>
      </c>
      <c r="D15" s="127">
        <v>5854.9187300000003</v>
      </c>
      <c r="E15" s="127">
        <v>5850.9814400000005</v>
      </c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4" ht="20.100000000000001" customHeight="1" x14ac:dyDescent="0.2">
      <c r="A16" s="126">
        <v>2</v>
      </c>
      <c r="B16" s="126" t="s">
        <v>5</v>
      </c>
      <c r="C16" s="127">
        <v>127570.32287999999</v>
      </c>
      <c r="D16" s="127">
        <v>135838.65506999998</v>
      </c>
      <c r="E16" s="127">
        <v>148563.73278999998</v>
      </c>
      <c r="F16" s="127"/>
      <c r="G16" s="127"/>
      <c r="H16" s="127"/>
      <c r="I16" s="127"/>
      <c r="J16" s="127"/>
      <c r="K16" s="127"/>
      <c r="L16" s="127"/>
      <c r="M16" s="127"/>
      <c r="N16" s="127"/>
    </row>
    <row r="17" spans="1:14" ht="20.100000000000001" customHeight="1" x14ac:dyDescent="0.2">
      <c r="A17" s="126">
        <v>3</v>
      </c>
      <c r="B17" s="126" t="s">
        <v>8</v>
      </c>
      <c r="C17" s="127">
        <v>482.63645000000002</v>
      </c>
      <c r="D17" s="127">
        <v>681.8509499999999</v>
      </c>
      <c r="E17" s="127">
        <v>949.06833999999992</v>
      </c>
      <c r="F17" s="127"/>
      <c r="G17" s="127"/>
      <c r="H17" s="127"/>
      <c r="I17" s="127"/>
      <c r="J17" s="127"/>
      <c r="K17" s="127"/>
      <c r="L17" s="127"/>
      <c r="M17" s="127"/>
      <c r="N17" s="127"/>
    </row>
    <row r="18" spans="1:14" ht="20.100000000000001" customHeight="1" x14ac:dyDescent="0.2">
      <c r="A18" s="126">
        <v>4</v>
      </c>
      <c r="B18" s="126" t="s">
        <v>66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</row>
    <row r="19" spans="1:14" ht="20.100000000000001" customHeight="1" x14ac:dyDescent="0.2">
      <c r="A19" s="187">
        <v>5</v>
      </c>
      <c r="B19" s="126" t="s">
        <v>6</v>
      </c>
      <c r="C19" s="127">
        <v>142082.19033000001</v>
      </c>
      <c r="D19" s="127">
        <v>142401.90727000003</v>
      </c>
      <c r="E19" s="127">
        <v>142179.94130999999</v>
      </c>
      <c r="F19" s="127"/>
      <c r="G19" s="127"/>
      <c r="H19" s="127"/>
      <c r="I19" s="127"/>
      <c r="J19" s="127"/>
      <c r="K19" s="127"/>
      <c r="L19" s="127"/>
      <c r="M19" s="127"/>
      <c r="N19" s="127"/>
    </row>
    <row r="20" spans="1:14" ht="20.100000000000001" customHeight="1" x14ac:dyDescent="0.2">
      <c r="A20" s="177" t="s">
        <v>82</v>
      </c>
      <c r="B20" s="126" t="s">
        <v>70</v>
      </c>
      <c r="C20" s="180">
        <v>2812</v>
      </c>
      <c r="D20" s="180">
        <v>2814.4520699999998</v>
      </c>
      <c r="E20" s="180">
        <v>2822.90407</v>
      </c>
      <c r="F20" s="180"/>
      <c r="G20" s="180"/>
      <c r="H20" s="180"/>
      <c r="I20" s="180"/>
      <c r="J20" s="180"/>
      <c r="K20" s="180"/>
      <c r="L20" s="180"/>
      <c r="M20" s="180"/>
      <c r="N20" s="180"/>
    </row>
    <row r="21" spans="1:14" ht="20.100000000000001" customHeight="1" x14ac:dyDescent="0.2">
      <c r="A21" s="188"/>
      <c r="B21" s="178" t="s">
        <v>67</v>
      </c>
      <c r="C21" s="179">
        <f>C13+C14+C20</f>
        <v>220661.24914000003</v>
      </c>
      <c r="D21" s="179">
        <f t="shared" ref="D21:N21" si="4">D13+D14+D20</f>
        <v>224861.91308999999</v>
      </c>
      <c r="E21" s="179">
        <f t="shared" si="4"/>
        <v>232995.48577999993</v>
      </c>
      <c r="F21" s="179">
        <f t="shared" si="4"/>
        <v>0</v>
      </c>
      <c r="G21" s="179">
        <f t="shared" si="4"/>
        <v>0</v>
      </c>
      <c r="H21" s="179">
        <f t="shared" si="4"/>
        <v>0</v>
      </c>
      <c r="I21" s="179">
        <f t="shared" si="4"/>
        <v>0</v>
      </c>
      <c r="J21" s="179">
        <f t="shared" si="4"/>
        <v>0</v>
      </c>
      <c r="K21" s="179">
        <f t="shared" si="4"/>
        <v>0</v>
      </c>
      <c r="L21" s="179">
        <f t="shared" si="4"/>
        <v>0</v>
      </c>
      <c r="M21" s="179">
        <f t="shared" si="4"/>
        <v>0</v>
      </c>
      <c r="N21" s="179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3" t="s">
        <v>48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20.100000000000001" customHeight="1" x14ac:dyDescent="0.2">
      <c r="A24" s="6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20.100000000000001" customHeight="1" x14ac:dyDescent="0.2">
      <c r="A25" s="6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57"/>
      <c r="B1" s="33" t="str">
        <f>Cover!A9</f>
        <v>Univerzitná nemocnica Martin</v>
      </c>
      <c r="C1" s="25"/>
      <c r="D1" s="33"/>
      <c r="E1" s="33"/>
      <c r="F1" s="33"/>
      <c r="G1" s="33"/>
    </row>
    <row r="2" spans="1:28" ht="24.75" customHeight="1" thickBot="1" x14ac:dyDescent="0.25">
      <c r="A2" s="209" t="s">
        <v>0</v>
      </c>
      <c r="B2" s="210"/>
      <c r="C2" s="64" t="s">
        <v>116</v>
      </c>
      <c r="D2" s="64" t="s">
        <v>130</v>
      </c>
      <c r="E2" s="64" t="s">
        <v>134</v>
      </c>
      <c r="F2" s="64" t="s">
        <v>117</v>
      </c>
      <c r="G2" s="64" t="s">
        <v>118</v>
      </c>
      <c r="H2" s="64" t="s">
        <v>119</v>
      </c>
      <c r="I2" s="64" t="s">
        <v>120</v>
      </c>
      <c r="J2" s="64" t="s">
        <v>121</v>
      </c>
      <c r="K2" s="64" t="s">
        <v>122</v>
      </c>
      <c r="L2" s="64" t="s">
        <v>123</v>
      </c>
      <c r="M2" s="64" t="s">
        <v>124</v>
      </c>
      <c r="N2" s="65" t="s">
        <v>125</v>
      </c>
    </row>
    <row r="3" spans="1:28" ht="18" customHeight="1" x14ac:dyDescent="0.25">
      <c r="A3" s="99" t="s">
        <v>87</v>
      </c>
      <c r="B3" s="100"/>
      <c r="C3" s="101">
        <v>3961.4137000000001</v>
      </c>
      <c r="D3" s="102">
        <f t="shared" ref="D3:F3" si="0">C40</f>
        <v>3843.0947699999997</v>
      </c>
      <c r="E3" s="102">
        <f t="shared" si="0"/>
        <v>3532.3064500000019</v>
      </c>
      <c r="F3" s="102">
        <f t="shared" si="0"/>
        <v>2913.8190300000024</v>
      </c>
      <c r="G3" s="102">
        <f t="shared" ref="G3" si="1">F40</f>
        <v>3566.9633500000036</v>
      </c>
      <c r="H3" s="102">
        <f t="shared" ref="H3" si="2">G40</f>
        <v>3566.9633500000036</v>
      </c>
      <c r="I3" s="102">
        <f t="shared" ref="I3" si="3">H40</f>
        <v>3566.9633500000036</v>
      </c>
      <c r="J3" s="102">
        <f t="shared" ref="J3" si="4">I40</f>
        <v>3566.9633500000036</v>
      </c>
      <c r="K3" s="102">
        <f t="shared" ref="K3" si="5">J40</f>
        <v>3566.9633500000036</v>
      </c>
      <c r="L3" s="102">
        <f t="shared" ref="L3" si="6">K40</f>
        <v>3566.9633500000036</v>
      </c>
      <c r="M3" s="102">
        <f t="shared" ref="M3" si="7">L40</f>
        <v>3566.9633500000036</v>
      </c>
      <c r="N3" s="103">
        <f>L40</f>
        <v>3566.9633500000036</v>
      </c>
    </row>
    <row r="4" spans="1:28" x14ac:dyDescent="0.2">
      <c r="A4" s="204" t="s">
        <v>56</v>
      </c>
      <c r="B4" s="205"/>
      <c r="C4" s="94"/>
      <c r="D4" s="94"/>
      <c r="E4" s="94"/>
      <c r="F4" s="94"/>
      <c r="G4" s="95"/>
      <c r="H4" s="94"/>
      <c r="I4" s="94"/>
      <c r="J4" s="96"/>
      <c r="K4" s="97"/>
      <c r="L4" s="94"/>
      <c r="M4" s="94"/>
      <c r="N4" s="98"/>
    </row>
    <row r="5" spans="1:28" ht="14.1" customHeight="1" x14ac:dyDescent="0.2">
      <c r="A5" s="52"/>
      <c r="B5" s="51" t="s">
        <v>57</v>
      </c>
      <c r="C5" s="48"/>
      <c r="D5" s="17"/>
      <c r="E5" s="17"/>
      <c r="F5" s="17"/>
      <c r="G5" s="19"/>
      <c r="H5" s="17"/>
      <c r="I5" s="19"/>
      <c r="J5" s="17"/>
      <c r="K5" s="17"/>
      <c r="L5" s="17"/>
      <c r="M5" s="17"/>
      <c r="N5" s="36"/>
      <c r="O5" s="33"/>
      <c r="Q5" s="34"/>
      <c r="R5" s="34"/>
      <c r="T5" s="34"/>
      <c r="U5" s="34"/>
      <c r="V5" s="35"/>
      <c r="W5" s="35"/>
      <c r="X5" s="35"/>
      <c r="Y5" s="35"/>
      <c r="Z5" s="35"/>
      <c r="AA5" s="35"/>
      <c r="AB5" s="35"/>
    </row>
    <row r="6" spans="1:28" ht="14.1" customHeight="1" x14ac:dyDescent="0.2">
      <c r="A6" s="52"/>
      <c r="B6" s="51" t="s">
        <v>58</v>
      </c>
      <c r="C6" s="48"/>
      <c r="D6" s="17"/>
      <c r="E6" s="17"/>
      <c r="F6" s="17"/>
      <c r="G6" s="19"/>
      <c r="H6" s="17"/>
      <c r="I6" s="19"/>
      <c r="J6" s="17"/>
      <c r="K6" s="17"/>
      <c r="L6" s="17"/>
      <c r="M6" s="17"/>
      <c r="N6" s="36"/>
      <c r="O6" s="33"/>
      <c r="V6" s="35"/>
      <c r="W6" s="35"/>
      <c r="X6" s="35"/>
      <c r="Y6" s="35"/>
      <c r="Z6" s="35"/>
      <c r="AA6" s="35"/>
      <c r="AB6" s="35"/>
    </row>
    <row r="7" spans="1:28" ht="14.1" customHeight="1" x14ac:dyDescent="0.2">
      <c r="A7" s="52"/>
      <c r="B7" s="51" t="s">
        <v>59</v>
      </c>
      <c r="C7" s="48"/>
      <c r="D7" s="17"/>
      <c r="E7" s="17"/>
      <c r="F7" s="17"/>
      <c r="G7" s="19"/>
      <c r="H7" s="17"/>
      <c r="I7" s="19"/>
      <c r="J7" s="17"/>
      <c r="K7" s="17"/>
      <c r="L7" s="17"/>
      <c r="M7" s="17"/>
      <c r="N7" s="36"/>
      <c r="O7" s="33"/>
      <c r="V7" s="35"/>
      <c r="W7" s="35"/>
      <c r="X7" s="35"/>
      <c r="Y7" s="35"/>
      <c r="Z7" s="35"/>
      <c r="AA7" s="35"/>
      <c r="AB7" s="35"/>
    </row>
    <row r="8" spans="1:28" ht="14.1" customHeight="1" thickBot="1" x14ac:dyDescent="0.25">
      <c r="A8" s="58"/>
      <c r="B8" s="59" t="s">
        <v>63</v>
      </c>
      <c r="C8" s="60"/>
      <c r="D8" s="61"/>
      <c r="E8" s="61"/>
      <c r="F8" s="61"/>
      <c r="G8" s="62"/>
      <c r="H8" s="61"/>
      <c r="I8" s="62"/>
      <c r="J8" s="61"/>
      <c r="K8" s="61"/>
      <c r="L8" s="61"/>
      <c r="M8" s="61"/>
      <c r="N8" s="63"/>
      <c r="O8" s="33"/>
      <c r="Q8" s="34"/>
      <c r="V8" s="35"/>
      <c r="W8" s="35"/>
      <c r="X8" s="35"/>
      <c r="Y8" s="35"/>
      <c r="Z8" s="35"/>
      <c r="AA8" s="35"/>
      <c r="AB8" s="35"/>
    </row>
    <row r="9" spans="1:28" ht="14.1" customHeight="1" x14ac:dyDescent="0.2">
      <c r="A9" s="69" t="s">
        <v>34</v>
      </c>
      <c r="B9" s="70"/>
      <c r="C9" s="106"/>
      <c r="D9" s="71"/>
      <c r="E9" s="71"/>
      <c r="F9" s="71"/>
      <c r="G9" s="107"/>
      <c r="H9" s="71"/>
      <c r="I9" s="71"/>
      <c r="J9" s="108"/>
      <c r="K9" s="71"/>
      <c r="L9" s="71"/>
      <c r="M9" s="71"/>
      <c r="N9" s="109"/>
    </row>
    <row r="10" spans="1:28" ht="14.1" customHeight="1" x14ac:dyDescent="0.2">
      <c r="A10" s="27"/>
      <c r="B10" s="51" t="s">
        <v>13</v>
      </c>
      <c r="C10" s="18">
        <v>7317.6719800000001</v>
      </c>
      <c r="D10" s="19">
        <v>7091.5831100000005</v>
      </c>
      <c r="E10" s="19">
        <v>7344.065990000001</v>
      </c>
      <c r="F10" s="17">
        <v>7460.6682600000004</v>
      </c>
      <c r="G10" s="19"/>
      <c r="H10" s="17"/>
      <c r="I10" s="17"/>
      <c r="J10" s="17"/>
      <c r="K10" s="17"/>
      <c r="L10" s="17"/>
      <c r="M10" s="17"/>
      <c r="N10" s="36"/>
      <c r="Q10" s="34"/>
      <c r="V10" s="35"/>
      <c r="W10" s="35"/>
      <c r="X10" s="35"/>
      <c r="Y10" s="35"/>
      <c r="Z10" s="35"/>
      <c r="AA10" s="35"/>
      <c r="AB10" s="35"/>
    </row>
    <row r="11" spans="1:28" ht="14.1" customHeight="1" x14ac:dyDescent="0.2">
      <c r="A11" s="27"/>
      <c r="B11" s="51" t="s">
        <v>14</v>
      </c>
      <c r="C11" s="18">
        <v>2629.41554</v>
      </c>
      <c r="D11" s="19">
        <v>2673.7459699999999</v>
      </c>
      <c r="E11" s="19">
        <v>3012.8032499999999</v>
      </c>
      <c r="F11" s="17">
        <v>2600</v>
      </c>
      <c r="G11" s="19"/>
      <c r="H11" s="17"/>
      <c r="I11" s="17"/>
      <c r="J11" s="17"/>
      <c r="K11" s="17"/>
      <c r="L11" s="17"/>
      <c r="M11" s="17"/>
      <c r="N11" s="36"/>
      <c r="V11" s="35"/>
      <c r="W11" s="35"/>
      <c r="X11" s="35"/>
      <c r="Y11" s="35"/>
      <c r="Z11" s="35"/>
      <c r="AA11" s="35"/>
      <c r="AB11" s="35"/>
    </row>
    <row r="12" spans="1:28" ht="14.1" customHeight="1" x14ac:dyDescent="0.2">
      <c r="A12" s="27"/>
      <c r="B12" s="51" t="s">
        <v>15</v>
      </c>
      <c r="C12" s="18">
        <v>931.56907999999999</v>
      </c>
      <c r="D12" s="19">
        <v>929.67624000000001</v>
      </c>
      <c r="E12" s="19">
        <v>948.6191</v>
      </c>
      <c r="F12" s="17">
        <v>925.20830000000001</v>
      </c>
      <c r="G12" s="19"/>
      <c r="H12" s="17"/>
      <c r="I12" s="17"/>
      <c r="J12" s="17"/>
      <c r="K12" s="17"/>
      <c r="L12" s="17"/>
      <c r="M12" s="17"/>
      <c r="N12" s="36"/>
      <c r="P12" s="206"/>
      <c r="Q12" s="206"/>
      <c r="V12" s="35"/>
      <c r="W12" s="35"/>
      <c r="X12" s="35"/>
      <c r="Y12" s="35"/>
      <c r="Z12" s="35"/>
      <c r="AA12" s="35"/>
      <c r="AB12" s="35"/>
    </row>
    <row r="13" spans="1:28" ht="14.1" customHeight="1" x14ac:dyDescent="0.2">
      <c r="A13" s="72"/>
      <c r="B13" s="73" t="s">
        <v>35</v>
      </c>
      <c r="C13" s="74">
        <f>SUM(C10:C12)</f>
        <v>10878.6566</v>
      </c>
      <c r="D13" s="74">
        <f t="shared" ref="D13" si="8">SUM(D10:D12)</f>
        <v>10695.00532</v>
      </c>
      <c r="E13" s="74">
        <f t="shared" ref="E13:N13" si="9">SUM(E10:E12)</f>
        <v>11305.48834</v>
      </c>
      <c r="F13" s="74">
        <f t="shared" si="9"/>
        <v>10985.876560000001</v>
      </c>
      <c r="G13" s="74">
        <f t="shared" si="9"/>
        <v>0</v>
      </c>
      <c r="H13" s="74">
        <f t="shared" si="9"/>
        <v>0</v>
      </c>
      <c r="I13" s="74">
        <f t="shared" si="9"/>
        <v>0</v>
      </c>
      <c r="J13" s="74">
        <f t="shared" si="9"/>
        <v>0</v>
      </c>
      <c r="K13" s="74">
        <f t="shared" si="9"/>
        <v>0</v>
      </c>
      <c r="L13" s="74">
        <f t="shared" si="9"/>
        <v>0</v>
      </c>
      <c r="M13" s="74">
        <f t="shared" si="9"/>
        <v>0</v>
      </c>
      <c r="N13" s="75">
        <f t="shared" si="9"/>
        <v>0</v>
      </c>
    </row>
    <row r="14" spans="1:28" ht="14.1" customHeight="1" x14ac:dyDescent="0.2">
      <c r="A14" s="27"/>
      <c r="B14" s="51" t="s">
        <v>36</v>
      </c>
      <c r="C14" s="18">
        <v>1400.4457900000002</v>
      </c>
      <c r="D14" s="19">
        <v>2185.0379800000001</v>
      </c>
      <c r="E14" s="19">
        <v>2108.2690000000007</v>
      </c>
      <c r="F14" s="17">
        <v>2711.5677999999998</v>
      </c>
      <c r="G14" s="19"/>
      <c r="H14" s="17"/>
      <c r="I14" s="17"/>
      <c r="J14" s="32"/>
      <c r="K14" s="17"/>
      <c r="L14" s="17"/>
      <c r="M14" s="17"/>
      <c r="N14" s="36"/>
      <c r="P14" s="34"/>
      <c r="Q14" s="34"/>
      <c r="V14" s="35"/>
      <c r="W14" s="35"/>
      <c r="X14" s="35"/>
      <c r="Y14" s="35"/>
      <c r="Z14" s="35"/>
      <c r="AA14" s="35"/>
      <c r="AB14" s="35"/>
    </row>
    <row r="15" spans="1:28" ht="14.1" customHeight="1" x14ac:dyDescent="0.2">
      <c r="A15" s="27"/>
      <c r="B15" s="51" t="s">
        <v>61</v>
      </c>
      <c r="C15" s="49">
        <v>0</v>
      </c>
      <c r="D15" s="19">
        <v>0</v>
      </c>
      <c r="E15" s="19">
        <v>0</v>
      </c>
      <c r="F15" s="17">
        <v>0</v>
      </c>
      <c r="G15" s="19"/>
      <c r="H15" s="17"/>
      <c r="I15" s="17"/>
      <c r="J15" s="17"/>
      <c r="K15" s="17"/>
      <c r="L15" s="17"/>
      <c r="M15" s="17"/>
      <c r="N15" s="36"/>
      <c r="O15" s="33"/>
      <c r="P15" s="34"/>
      <c r="Q15" s="34"/>
      <c r="V15" s="35"/>
      <c r="W15" s="35"/>
      <c r="X15" s="35"/>
      <c r="Y15" s="35"/>
      <c r="Z15" s="35"/>
      <c r="AA15" s="35"/>
      <c r="AB15" s="35"/>
    </row>
    <row r="16" spans="1:28" ht="14.1" customHeight="1" x14ac:dyDescent="0.2">
      <c r="A16" s="27"/>
      <c r="B16" s="51" t="s">
        <v>60</v>
      </c>
      <c r="C16" s="49">
        <v>0</v>
      </c>
      <c r="D16" s="19">
        <v>0</v>
      </c>
      <c r="E16" s="19">
        <v>0</v>
      </c>
      <c r="F16" s="17">
        <v>0</v>
      </c>
      <c r="G16" s="19"/>
      <c r="H16" s="17"/>
      <c r="I16" s="17"/>
      <c r="J16" s="17"/>
      <c r="K16" s="17"/>
      <c r="L16" s="17"/>
      <c r="M16" s="17"/>
      <c r="N16" s="36"/>
      <c r="O16" s="33"/>
      <c r="P16" s="34"/>
      <c r="Q16" s="34"/>
      <c r="V16" s="35"/>
      <c r="W16" s="35"/>
      <c r="X16" s="35"/>
      <c r="Y16" s="35"/>
      <c r="Z16" s="35"/>
      <c r="AA16" s="35"/>
      <c r="AB16" s="35"/>
    </row>
    <row r="17" spans="1:28" ht="14.1" customHeight="1" thickBot="1" x14ac:dyDescent="0.25">
      <c r="A17" s="86"/>
      <c r="B17" s="87" t="s">
        <v>64</v>
      </c>
      <c r="C17" s="88">
        <f>SUM(C13:C16)</f>
        <v>12279.10239</v>
      </c>
      <c r="D17" s="88">
        <f t="shared" ref="D17" si="10">SUM(D13:D16)</f>
        <v>12880.043300000001</v>
      </c>
      <c r="E17" s="88">
        <f t="shared" ref="E17:N17" si="11">SUM(E13:E16)</f>
        <v>13413.75734</v>
      </c>
      <c r="F17" s="88">
        <f t="shared" si="11"/>
        <v>13697.444360000001</v>
      </c>
      <c r="G17" s="88">
        <f t="shared" si="11"/>
        <v>0</v>
      </c>
      <c r="H17" s="88">
        <f t="shared" si="11"/>
        <v>0</v>
      </c>
      <c r="I17" s="88">
        <f t="shared" si="11"/>
        <v>0</v>
      </c>
      <c r="J17" s="88">
        <f t="shared" si="11"/>
        <v>0</v>
      </c>
      <c r="K17" s="88">
        <f t="shared" si="11"/>
        <v>0</v>
      </c>
      <c r="L17" s="88">
        <f t="shared" si="11"/>
        <v>0</v>
      </c>
      <c r="M17" s="88">
        <f t="shared" si="11"/>
        <v>0</v>
      </c>
      <c r="N17" s="89">
        <f t="shared" si="11"/>
        <v>0</v>
      </c>
    </row>
    <row r="18" spans="1:28" ht="14.1" customHeight="1" x14ac:dyDescent="0.2">
      <c r="A18" s="66" t="s">
        <v>37</v>
      </c>
      <c r="B18" s="67"/>
      <c r="C18" s="82"/>
      <c r="D18" s="83"/>
      <c r="E18" s="83"/>
      <c r="F18" s="68"/>
      <c r="G18" s="83"/>
      <c r="H18" s="68"/>
      <c r="I18" s="68"/>
      <c r="J18" s="84"/>
      <c r="K18" s="68"/>
      <c r="L18" s="68"/>
      <c r="M18" s="68"/>
      <c r="N18" s="85"/>
    </row>
    <row r="19" spans="1:28" ht="14.1" customHeight="1" x14ac:dyDescent="0.2">
      <c r="A19" s="28"/>
      <c r="B19" s="53" t="s">
        <v>89</v>
      </c>
      <c r="C19" s="18">
        <v>6092.3594499999999</v>
      </c>
      <c r="D19" s="19">
        <v>6377.9904899999992</v>
      </c>
      <c r="E19" s="19">
        <v>6188.8361999999997</v>
      </c>
      <c r="F19" s="19">
        <v>6551.2726199999988</v>
      </c>
      <c r="G19" s="19"/>
      <c r="H19" s="19"/>
      <c r="I19" s="19"/>
      <c r="J19" s="19"/>
      <c r="K19" s="17"/>
      <c r="L19" s="19"/>
      <c r="M19" s="19"/>
      <c r="N19" s="37"/>
      <c r="P19" s="38"/>
      <c r="V19" s="35"/>
      <c r="W19" s="35"/>
      <c r="X19" s="35"/>
      <c r="Y19" s="35"/>
      <c r="Z19" s="35"/>
      <c r="AA19" s="35"/>
      <c r="AB19" s="35"/>
    </row>
    <row r="20" spans="1:28" ht="14.1" customHeight="1" x14ac:dyDescent="0.2">
      <c r="A20" s="29"/>
      <c r="B20" s="54" t="s">
        <v>90</v>
      </c>
      <c r="C20" s="18">
        <v>1652.5938999999998</v>
      </c>
      <c r="D20" s="19">
        <v>1703.7581600000001</v>
      </c>
      <c r="E20" s="19">
        <v>1653.74649</v>
      </c>
      <c r="F20" s="19">
        <v>1722.91633</v>
      </c>
      <c r="G20" s="19"/>
      <c r="H20" s="19"/>
      <c r="I20" s="19"/>
      <c r="J20" s="19"/>
      <c r="K20" s="17"/>
      <c r="L20" s="19"/>
      <c r="M20" s="19"/>
      <c r="N20" s="37"/>
      <c r="P20" s="38"/>
      <c r="V20" s="35"/>
      <c r="W20" s="35"/>
      <c r="X20" s="35"/>
      <c r="Y20" s="35"/>
      <c r="Z20" s="35"/>
      <c r="AA20" s="35"/>
      <c r="AB20" s="35"/>
    </row>
    <row r="21" spans="1:28" ht="14.1" customHeight="1" x14ac:dyDescent="0.2">
      <c r="A21" s="28"/>
      <c r="B21" s="53" t="s">
        <v>38</v>
      </c>
      <c r="C21" s="18">
        <v>4.2342299999999993</v>
      </c>
      <c r="D21" s="19">
        <v>5.1352199999999995</v>
      </c>
      <c r="E21" s="19">
        <v>5.054660000000001</v>
      </c>
      <c r="F21" s="19">
        <v>0</v>
      </c>
      <c r="G21" s="19"/>
      <c r="H21" s="19"/>
      <c r="I21" s="19"/>
      <c r="J21" s="39"/>
      <c r="K21" s="17"/>
      <c r="L21" s="19"/>
      <c r="M21" s="19"/>
      <c r="N21" s="37"/>
      <c r="V21" s="35"/>
      <c r="W21" s="35"/>
      <c r="X21" s="35"/>
      <c r="Y21" s="35"/>
      <c r="Z21" s="35"/>
      <c r="AA21" s="35"/>
      <c r="AB21" s="35"/>
    </row>
    <row r="22" spans="1:28" ht="14.1" customHeight="1" x14ac:dyDescent="0.2">
      <c r="A22" s="76"/>
      <c r="B22" s="77" t="s">
        <v>39</v>
      </c>
      <c r="C22" s="78">
        <f>SUM(C19:C21)</f>
        <v>7749.1875799999998</v>
      </c>
      <c r="D22" s="78">
        <f t="shared" ref="D22" si="12">SUM(D19:D21)</f>
        <v>8086.8838699999997</v>
      </c>
      <c r="E22" s="78">
        <f t="shared" ref="E22:N22" si="13">SUM(E19:E21)</f>
        <v>7847.6373499999991</v>
      </c>
      <c r="F22" s="78">
        <f t="shared" si="13"/>
        <v>8274.1889499999997</v>
      </c>
      <c r="G22" s="78">
        <f t="shared" si="13"/>
        <v>0</v>
      </c>
      <c r="H22" s="78">
        <f t="shared" si="13"/>
        <v>0</v>
      </c>
      <c r="I22" s="78">
        <f t="shared" si="13"/>
        <v>0</v>
      </c>
      <c r="J22" s="78">
        <f t="shared" si="13"/>
        <v>0</v>
      </c>
      <c r="K22" s="78">
        <f t="shared" si="13"/>
        <v>0</v>
      </c>
      <c r="L22" s="78">
        <f t="shared" si="13"/>
        <v>0</v>
      </c>
      <c r="M22" s="78">
        <f t="shared" si="13"/>
        <v>0</v>
      </c>
      <c r="N22" s="79">
        <f t="shared" si="13"/>
        <v>0</v>
      </c>
    </row>
    <row r="23" spans="1:28" ht="14.1" customHeight="1" x14ac:dyDescent="0.2">
      <c r="A23" s="30"/>
      <c r="B23" s="53" t="s">
        <v>21</v>
      </c>
      <c r="C23" s="18">
        <v>1632.69732</v>
      </c>
      <c r="D23" s="19">
        <v>1778.71496</v>
      </c>
      <c r="E23" s="19">
        <v>1668.0923599999999</v>
      </c>
      <c r="F23" s="19">
        <v>206.53433999999999</v>
      </c>
      <c r="G23" s="19"/>
      <c r="H23" s="19"/>
      <c r="I23" s="19"/>
      <c r="J23" s="17"/>
      <c r="K23" s="17"/>
      <c r="L23" s="19"/>
      <c r="M23" s="19"/>
      <c r="N23" s="37"/>
      <c r="V23" s="35"/>
      <c r="W23" s="35"/>
      <c r="X23" s="35"/>
      <c r="Y23" s="35"/>
      <c r="Z23" s="35"/>
      <c r="AA23" s="35"/>
      <c r="AB23" s="35"/>
    </row>
    <row r="24" spans="1:28" ht="14.1" customHeight="1" x14ac:dyDescent="0.2">
      <c r="A24" s="30"/>
      <c r="B24" s="53" t="s">
        <v>83</v>
      </c>
      <c r="C24" s="18">
        <v>123.38506</v>
      </c>
      <c r="D24" s="19">
        <v>138.03558999999998</v>
      </c>
      <c r="E24" s="19">
        <v>158.14417</v>
      </c>
      <c r="F24" s="19">
        <v>100.04773</v>
      </c>
      <c r="G24" s="19"/>
      <c r="H24" s="19"/>
      <c r="I24" s="19"/>
      <c r="J24" s="17"/>
      <c r="K24" s="17"/>
      <c r="L24" s="19"/>
      <c r="M24" s="19"/>
      <c r="N24" s="37"/>
      <c r="V24" s="35"/>
      <c r="W24" s="35"/>
      <c r="X24" s="35"/>
      <c r="Y24" s="35"/>
      <c r="Z24" s="35"/>
      <c r="AA24" s="35"/>
      <c r="AB24" s="35"/>
    </row>
    <row r="25" spans="1:28" ht="14.1" customHeight="1" x14ac:dyDescent="0.2">
      <c r="A25" s="30"/>
      <c r="B25" s="53" t="s">
        <v>84</v>
      </c>
      <c r="C25" s="18">
        <v>137.47829999999999</v>
      </c>
      <c r="D25" s="19">
        <v>93.361159999999998</v>
      </c>
      <c r="E25" s="19">
        <v>139.42728999999997</v>
      </c>
      <c r="F25" s="19">
        <v>92.788579999999982</v>
      </c>
      <c r="G25" s="19"/>
      <c r="H25" s="19"/>
      <c r="I25" s="19"/>
      <c r="J25" s="17"/>
      <c r="K25" s="17"/>
      <c r="L25" s="19"/>
      <c r="M25" s="19"/>
      <c r="N25" s="37"/>
      <c r="V25" s="35"/>
      <c r="W25" s="35"/>
      <c r="X25" s="35"/>
      <c r="Y25" s="35"/>
      <c r="Z25" s="35"/>
      <c r="AA25" s="35"/>
      <c r="AB25" s="35"/>
    </row>
    <row r="26" spans="1:28" ht="14.1" customHeight="1" x14ac:dyDescent="0.2">
      <c r="A26" s="30"/>
      <c r="B26" s="53" t="s">
        <v>86</v>
      </c>
      <c r="C26" s="18">
        <v>706.47978000000001</v>
      </c>
      <c r="D26" s="19">
        <v>787.36790000000008</v>
      </c>
      <c r="E26" s="19">
        <v>943.94922999999994</v>
      </c>
      <c r="F26" s="19">
        <v>576.88899000000004</v>
      </c>
      <c r="G26" s="19"/>
      <c r="H26" s="19"/>
      <c r="I26" s="19"/>
      <c r="J26" s="17"/>
      <c r="K26" s="17"/>
      <c r="L26" s="19"/>
      <c r="M26" s="19"/>
      <c r="N26" s="37"/>
      <c r="V26" s="35"/>
      <c r="W26" s="35"/>
      <c r="X26" s="35"/>
      <c r="Y26" s="35"/>
      <c r="Z26" s="35"/>
      <c r="AA26" s="35"/>
      <c r="AB26" s="35"/>
    </row>
    <row r="27" spans="1:28" ht="14.1" customHeight="1" x14ac:dyDescent="0.2">
      <c r="A27" s="30"/>
      <c r="B27" s="53" t="s">
        <v>22</v>
      </c>
      <c r="C27" s="18">
        <v>200.86198000000002</v>
      </c>
      <c r="D27" s="19">
        <v>199.96959000000004</v>
      </c>
      <c r="E27" s="19">
        <v>120.03736000000002</v>
      </c>
      <c r="F27" s="19">
        <v>221.94951999999998</v>
      </c>
      <c r="G27" s="19"/>
      <c r="H27" s="19"/>
      <c r="I27" s="19"/>
      <c r="J27" s="17"/>
      <c r="K27" s="17"/>
      <c r="L27" s="19"/>
      <c r="M27" s="19"/>
      <c r="N27" s="37"/>
      <c r="Y27" s="38"/>
      <c r="AB27" s="35"/>
    </row>
    <row r="28" spans="1:28" ht="14.1" customHeight="1" x14ac:dyDescent="0.2">
      <c r="A28" s="76"/>
      <c r="B28" s="77" t="s">
        <v>23</v>
      </c>
      <c r="C28" s="78">
        <f>SUM(C23:C27)</f>
        <v>2800.9024400000003</v>
      </c>
      <c r="D28" s="78">
        <f t="shared" ref="D28" si="14">SUM(D23:D27)</f>
        <v>2997.4492</v>
      </c>
      <c r="E28" s="78">
        <f t="shared" ref="E28:N28" si="15">SUM(E23:E27)</f>
        <v>3029.6504099999997</v>
      </c>
      <c r="F28" s="78">
        <f t="shared" si="15"/>
        <v>1198.2091599999999</v>
      </c>
      <c r="G28" s="78">
        <f t="shared" si="15"/>
        <v>0</v>
      </c>
      <c r="H28" s="78">
        <f t="shared" si="15"/>
        <v>0</v>
      </c>
      <c r="I28" s="78">
        <f t="shared" si="15"/>
        <v>0</v>
      </c>
      <c r="J28" s="78">
        <f t="shared" si="15"/>
        <v>0</v>
      </c>
      <c r="K28" s="78">
        <f t="shared" si="15"/>
        <v>0</v>
      </c>
      <c r="L28" s="78">
        <f t="shared" si="15"/>
        <v>0</v>
      </c>
      <c r="M28" s="78">
        <f t="shared" si="15"/>
        <v>0</v>
      </c>
      <c r="N28" s="79">
        <f t="shared" si="15"/>
        <v>0</v>
      </c>
      <c r="O28" s="40"/>
    </row>
    <row r="29" spans="1:28" ht="14.1" customHeight="1" x14ac:dyDescent="0.2">
      <c r="A29" s="27"/>
      <c r="B29" s="53" t="s">
        <v>40</v>
      </c>
      <c r="C29" s="49">
        <v>378.26668999999998</v>
      </c>
      <c r="D29" s="19">
        <v>215.83942999999999</v>
      </c>
      <c r="E29" s="19">
        <v>434.24374999999998</v>
      </c>
      <c r="F29" s="19">
        <v>276.29351000000003</v>
      </c>
      <c r="G29" s="19"/>
      <c r="H29" s="19"/>
      <c r="I29" s="19"/>
      <c r="J29" s="17"/>
      <c r="K29" s="17"/>
      <c r="L29" s="19"/>
      <c r="M29" s="19"/>
      <c r="N29" s="37"/>
      <c r="O29" s="40"/>
      <c r="AB29" s="35"/>
    </row>
    <row r="30" spans="1:28" ht="14.1" customHeight="1" x14ac:dyDescent="0.2">
      <c r="A30" s="30"/>
      <c r="B30" s="53" t="s">
        <v>41</v>
      </c>
      <c r="C30" s="18">
        <v>0</v>
      </c>
      <c r="D30" s="19">
        <v>3.8510399999999998</v>
      </c>
      <c r="E30" s="19">
        <v>10.724489999999999</v>
      </c>
      <c r="F30" s="19">
        <v>8.3391199999999994</v>
      </c>
      <c r="G30" s="19"/>
      <c r="H30" s="19"/>
      <c r="I30" s="19"/>
      <c r="J30" s="17"/>
      <c r="K30" s="17"/>
      <c r="L30" s="19"/>
      <c r="M30" s="19"/>
      <c r="N30" s="37"/>
      <c r="O30" s="40"/>
      <c r="AB30" s="35"/>
    </row>
    <row r="31" spans="1:28" ht="14.1" customHeight="1" x14ac:dyDescent="0.2">
      <c r="A31" s="30"/>
      <c r="B31" s="53" t="s">
        <v>42</v>
      </c>
      <c r="C31" s="18">
        <v>107.46536999999999</v>
      </c>
      <c r="D31" s="19">
        <v>54.685780000000008</v>
      </c>
      <c r="E31" s="19">
        <v>116.63893</v>
      </c>
      <c r="F31" s="19">
        <v>95.997860000000003</v>
      </c>
      <c r="G31" s="19"/>
      <c r="H31" s="19"/>
      <c r="I31" s="19"/>
      <c r="J31" s="17"/>
      <c r="K31" s="17"/>
      <c r="L31" s="19"/>
      <c r="M31" s="19"/>
      <c r="N31" s="37"/>
      <c r="O31" s="40"/>
      <c r="Y31" s="38"/>
      <c r="AB31" s="35"/>
    </row>
    <row r="32" spans="1:28" ht="14.1" customHeight="1" x14ac:dyDescent="0.2">
      <c r="A32" s="30"/>
      <c r="B32" s="53" t="s">
        <v>43</v>
      </c>
      <c r="C32" s="18">
        <v>39.650359999999999</v>
      </c>
      <c r="D32" s="19">
        <v>28.718</v>
      </c>
      <c r="E32" s="19">
        <v>13.155520000000001</v>
      </c>
      <c r="F32" s="19">
        <v>6.81487</v>
      </c>
      <c r="G32" s="19"/>
      <c r="H32" s="19"/>
      <c r="I32" s="19"/>
      <c r="J32" s="17"/>
      <c r="K32" s="17"/>
      <c r="L32" s="19"/>
      <c r="M32" s="19"/>
      <c r="N32" s="37"/>
      <c r="O32" s="40"/>
      <c r="AB32" s="35"/>
    </row>
    <row r="33" spans="1:28" ht="14.1" customHeight="1" x14ac:dyDescent="0.2">
      <c r="A33" s="30"/>
      <c r="B33" s="53" t="s">
        <v>44</v>
      </c>
      <c r="C33" s="18">
        <v>33.462579999999996</v>
      </c>
      <c r="D33" s="19">
        <v>3.8611800000000001</v>
      </c>
      <c r="E33" s="19">
        <v>22.89498</v>
      </c>
      <c r="F33" s="19">
        <v>5.1592200000000004</v>
      </c>
      <c r="G33" s="19"/>
      <c r="H33" s="19"/>
      <c r="I33" s="19"/>
      <c r="J33" s="17"/>
      <c r="K33" s="17"/>
      <c r="L33" s="19"/>
      <c r="M33" s="19"/>
      <c r="N33" s="37"/>
      <c r="AB33" s="35"/>
    </row>
    <row r="34" spans="1:28" ht="14.1" customHeight="1" x14ac:dyDescent="0.2">
      <c r="A34" s="76"/>
      <c r="B34" s="77" t="s">
        <v>45</v>
      </c>
      <c r="C34" s="80">
        <f>SUM(C30:C33)</f>
        <v>180.57830999999999</v>
      </c>
      <c r="D34" s="80">
        <f t="shared" ref="D34" si="16">SUM(D30:D33)</f>
        <v>91.116000000000014</v>
      </c>
      <c r="E34" s="80">
        <f t="shared" ref="E34:N34" si="17">SUM(E30:E33)</f>
        <v>163.41392000000002</v>
      </c>
      <c r="F34" s="80">
        <f t="shared" si="17"/>
        <v>116.31107</v>
      </c>
      <c r="G34" s="80">
        <f t="shared" si="17"/>
        <v>0</v>
      </c>
      <c r="H34" s="80">
        <f t="shared" si="17"/>
        <v>0</v>
      </c>
      <c r="I34" s="80">
        <f t="shared" si="17"/>
        <v>0</v>
      </c>
      <c r="J34" s="80">
        <f t="shared" si="17"/>
        <v>0</v>
      </c>
      <c r="K34" s="80">
        <f t="shared" si="17"/>
        <v>0</v>
      </c>
      <c r="L34" s="80">
        <f t="shared" si="17"/>
        <v>0</v>
      </c>
      <c r="M34" s="80">
        <f t="shared" si="17"/>
        <v>0</v>
      </c>
      <c r="N34" s="81">
        <f t="shared" si="17"/>
        <v>0</v>
      </c>
    </row>
    <row r="35" spans="1:28" ht="14.1" customHeight="1" x14ac:dyDescent="0.2">
      <c r="A35" s="27"/>
      <c r="B35" s="53" t="s">
        <v>46</v>
      </c>
      <c r="C35" s="16">
        <v>1288.4863</v>
      </c>
      <c r="D35" s="32">
        <v>1799.5431199999998</v>
      </c>
      <c r="E35" s="32">
        <v>2557.2993299999998</v>
      </c>
      <c r="F35" s="19">
        <v>3179.2973500000003</v>
      </c>
      <c r="G35" s="19"/>
      <c r="H35" s="19"/>
      <c r="I35" s="19"/>
      <c r="J35" s="17"/>
      <c r="K35" s="17"/>
      <c r="L35" s="19"/>
      <c r="M35" s="19"/>
      <c r="N35" s="37"/>
      <c r="AB35" s="35"/>
    </row>
    <row r="36" spans="1:28" ht="14.1" customHeight="1" x14ac:dyDescent="0.2">
      <c r="A36" s="27"/>
      <c r="B36" s="53" t="s">
        <v>62</v>
      </c>
      <c r="C36" s="50">
        <v>0</v>
      </c>
      <c r="D36" s="17">
        <v>0</v>
      </c>
      <c r="E36" s="17">
        <v>0</v>
      </c>
      <c r="F36" s="19">
        <v>0</v>
      </c>
      <c r="G36" s="19"/>
      <c r="H36" s="19"/>
      <c r="I36" s="19"/>
      <c r="J36" s="17"/>
      <c r="K36" s="17"/>
      <c r="L36" s="19"/>
      <c r="M36" s="19"/>
      <c r="N36" s="37"/>
      <c r="AB36" s="35"/>
    </row>
    <row r="37" spans="1:28" ht="14.1" customHeight="1" x14ac:dyDescent="0.2">
      <c r="A37" s="27"/>
      <c r="B37" s="53" t="s">
        <v>91</v>
      </c>
      <c r="C37" s="50">
        <v>0</v>
      </c>
      <c r="D37" s="17">
        <v>0</v>
      </c>
      <c r="E37" s="17">
        <v>0</v>
      </c>
      <c r="F37" s="19">
        <v>0</v>
      </c>
      <c r="G37" s="19"/>
      <c r="H37" s="19"/>
      <c r="I37" s="19"/>
      <c r="J37" s="17"/>
      <c r="K37" s="17"/>
      <c r="L37" s="19"/>
      <c r="M37" s="19"/>
      <c r="N37" s="37"/>
      <c r="AB37" s="35"/>
    </row>
    <row r="38" spans="1:28" ht="14.1" customHeight="1" x14ac:dyDescent="0.2">
      <c r="A38" s="90"/>
      <c r="B38" s="91" t="s">
        <v>88</v>
      </c>
      <c r="C38" s="92">
        <f>C22+C28+C29+C34+C35+C36+C37</f>
        <v>12397.421320000001</v>
      </c>
      <c r="D38" s="92">
        <f t="shared" ref="D38" si="18">D37+D36+D35+D34+D29+D28+D22</f>
        <v>13190.831619999999</v>
      </c>
      <c r="E38" s="92">
        <f t="shared" ref="E38:N38" si="19">E37+E36+E35+E34+E29+E28+E22</f>
        <v>14032.244759999998</v>
      </c>
      <c r="F38" s="92">
        <f t="shared" si="19"/>
        <v>13044.30004</v>
      </c>
      <c r="G38" s="92">
        <f t="shared" si="19"/>
        <v>0</v>
      </c>
      <c r="H38" s="92">
        <f t="shared" si="19"/>
        <v>0</v>
      </c>
      <c r="I38" s="92">
        <f t="shared" si="19"/>
        <v>0</v>
      </c>
      <c r="J38" s="92">
        <f t="shared" si="19"/>
        <v>0</v>
      </c>
      <c r="K38" s="92">
        <f t="shared" si="19"/>
        <v>0</v>
      </c>
      <c r="L38" s="92">
        <f t="shared" si="19"/>
        <v>0</v>
      </c>
      <c r="M38" s="92">
        <f t="shared" si="19"/>
        <v>0</v>
      </c>
      <c r="N38" s="93">
        <f t="shared" si="19"/>
        <v>0</v>
      </c>
      <c r="Y38" s="38"/>
    </row>
    <row r="39" spans="1:28" ht="14.1" customHeight="1" thickBot="1" x14ac:dyDescent="0.25">
      <c r="A39" s="56"/>
      <c r="B39" s="55" t="s">
        <v>47</v>
      </c>
      <c r="C39" s="31">
        <f>C17-C38</f>
        <v>-118.31893000000127</v>
      </c>
      <c r="D39" s="31">
        <f t="shared" ref="D39:N39" si="20">D17-D38</f>
        <v>-310.78831999999784</v>
      </c>
      <c r="E39" s="31">
        <f t="shared" si="20"/>
        <v>-618.48741999999766</v>
      </c>
      <c r="F39" s="31">
        <f t="shared" si="20"/>
        <v>653.14432000000124</v>
      </c>
      <c r="G39" s="31">
        <f t="shared" si="20"/>
        <v>0</v>
      </c>
      <c r="H39" s="31">
        <f t="shared" si="20"/>
        <v>0</v>
      </c>
      <c r="I39" s="31">
        <f t="shared" si="20"/>
        <v>0</v>
      </c>
      <c r="J39" s="31">
        <f t="shared" si="20"/>
        <v>0</v>
      </c>
      <c r="K39" s="31">
        <f t="shared" si="20"/>
        <v>0</v>
      </c>
      <c r="L39" s="31">
        <f t="shared" si="20"/>
        <v>0</v>
      </c>
      <c r="M39" s="31">
        <f t="shared" si="20"/>
        <v>0</v>
      </c>
      <c r="N39" s="47">
        <f t="shared" si="20"/>
        <v>0</v>
      </c>
      <c r="Y39" s="35"/>
    </row>
    <row r="40" spans="1:28" ht="18" customHeight="1" thickBot="1" x14ac:dyDescent="0.3">
      <c r="A40" s="207" t="s">
        <v>50</v>
      </c>
      <c r="B40" s="208"/>
      <c r="C40" s="104">
        <f>C3+C17-C38</f>
        <v>3843.0947699999997</v>
      </c>
      <c r="D40" s="104">
        <f t="shared" ref="D40:N40" si="21">D3+D17-D38</f>
        <v>3532.3064500000019</v>
      </c>
      <c r="E40" s="104">
        <f t="shared" si="21"/>
        <v>2913.8190300000024</v>
      </c>
      <c r="F40" s="104">
        <f t="shared" si="21"/>
        <v>3566.9633500000036</v>
      </c>
      <c r="G40" s="104">
        <f t="shared" si="21"/>
        <v>3566.9633500000036</v>
      </c>
      <c r="H40" s="104">
        <f t="shared" si="21"/>
        <v>3566.9633500000036</v>
      </c>
      <c r="I40" s="104">
        <f t="shared" si="21"/>
        <v>3566.9633500000036</v>
      </c>
      <c r="J40" s="104">
        <f t="shared" si="21"/>
        <v>3566.9633500000036</v>
      </c>
      <c r="K40" s="104">
        <f t="shared" si="21"/>
        <v>3566.9633500000036</v>
      </c>
      <c r="L40" s="104">
        <f t="shared" si="21"/>
        <v>3566.9633500000036</v>
      </c>
      <c r="M40" s="104">
        <f t="shared" si="21"/>
        <v>3566.9633500000036</v>
      </c>
      <c r="N40" s="105">
        <f t="shared" si="21"/>
        <v>3566.9633500000036</v>
      </c>
    </row>
    <row r="41" spans="1:28" ht="18" customHeight="1" x14ac:dyDescent="0.25">
      <c r="A41" s="24"/>
      <c r="B41" s="10"/>
      <c r="C41" s="25"/>
      <c r="D41" s="26"/>
      <c r="E41" s="26"/>
      <c r="F41" s="26"/>
      <c r="G41" s="26"/>
    </row>
    <row r="42" spans="1:28" x14ac:dyDescent="0.2">
      <c r="B42" t="s">
        <v>94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Zuzana Vaslíková</cp:lastModifiedBy>
  <cp:lastPrinted>2025-02-26T09:58:33Z</cp:lastPrinted>
  <dcterms:created xsi:type="dcterms:W3CDTF">2012-03-20T09:28:01Z</dcterms:created>
  <dcterms:modified xsi:type="dcterms:W3CDTF">2025-04-28T08:46:35Z</dcterms:modified>
</cp:coreProperties>
</file>