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martin-my.sharepoint.com/personal/zuzana_vaslikova_unm_sk/Documents/Moje dokumenty/Ulohy MZ SR/Hlásenia hospodárenia/2024/"/>
    </mc:Choice>
  </mc:AlternateContent>
  <xr:revisionPtr revIDLastSave="87" documentId="8_{4BC4F5FC-CEA4-4DD7-BF67-C680A71B253A}" xr6:coauthVersionLast="47" xr6:coauthVersionMax="47" xr10:uidLastSave="{928A0CEA-9AFB-4B1D-8251-14B25F0A0CEA}"/>
  <bookViews>
    <workbookView xWindow="-120" yWindow="-120" windowWidth="29040" windowHeight="175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G34" i="3" l="1"/>
  <c r="F34" i="3"/>
  <c r="G27" i="3"/>
  <c r="G28" i="3" s="1"/>
  <c r="F27" i="3"/>
  <c r="F28" i="3" s="1"/>
  <c r="G22" i="3"/>
  <c r="F22" i="3"/>
  <c r="G14" i="3"/>
  <c r="F14" i="3"/>
  <c r="G9" i="3"/>
  <c r="F9" i="3"/>
  <c r="D22" i="3"/>
  <c r="D27" i="3" s="1"/>
  <c r="C22" i="3"/>
  <c r="C27" i="3" s="1"/>
  <c r="D9" i="3"/>
  <c r="D14" i="3" s="1"/>
  <c r="D28" i="3" s="1"/>
  <c r="D34" i="3" s="1"/>
  <c r="C9" i="3"/>
  <c r="C14" i="3" s="1"/>
  <c r="C28" i="3" l="1"/>
  <c r="C34" i="3" s="1"/>
  <c r="N3" i="4" l="1"/>
  <c r="M3" i="4"/>
  <c r="E33" i="3" l="1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E9" i="3" l="1"/>
  <c r="E27" i="3"/>
  <c r="E22" i="3"/>
  <c r="B1" i="3"/>
  <c r="E14" i="3" l="1"/>
  <c r="K61" i="3"/>
  <c r="K60" i="3"/>
  <c r="K59" i="3"/>
  <c r="J62" i="3"/>
  <c r="I62" i="3"/>
  <c r="H62" i="3"/>
  <c r="G62" i="3"/>
  <c r="F62" i="3"/>
  <c r="E62" i="3"/>
  <c r="D62" i="3"/>
  <c r="C62" i="3"/>
  <c r="K53" i="3"/>
  <c r="K52" i="3"/>
  <c r="K51" i="3"/>
  <c r="J54" i="3"/>
  <c r="I54" i="3"/>
  <c r="H54" i="3"/>
  <c r="G54" i="3"/>
  <c r="F54" i="3"/>
  <c r="E54" i="3"/>
  <c r="D54" i="3"/>
  <c r="C54" i="3"/>
  <c r="K54" i="3" l="1"/>
  <c r="E34" i="3"/>
  <c r="E28" i="3"/>
  <c r="K62" i="3"/>
  <c r="H32" i="3" l="1"/>
  <c r="H29" i="3"/>
  <c r="H26" i="3"/>
  <c r="H23" i="3"/>
  <c r="H13" i="3"/>
  <c r="H10" i="3"/>
  <c r="H7" i="3"/>
  <c r="I38" i="4"/>
  <c r="H33" i="3"/>
  <c r="H31" i="3"/>
  <c r="H30" i="3"/>
  <c r="H25" i="3"/>
  <c r="H24" i="3"/>
  <c r="H21" i="3"/>
  <c r="H20" i="3"/>
  <c r="H19" i="3"/>
  <c r="H18" i="3"/>
  <c r="H17" i="3"/>
  <c r="H16" i="3"/>
  <c r="H12" i="3"/>
  <c r="H11" i="3"/>
  <c r="H8" i="3"/>
  <c r="H6" i="3"/>
  <c r="H22" i="3" l="1"/>
  <c r="H9" i="3"/>
  <c r="H14" i="3"/>
  <c r="H27" i="3"/>
  <c r="H34" i="3" l="1"/>
  <c r="H28" i="3"/>
  <c r="I17" i="4" l="1"/>
  <c r="D13" i="4"/>
  <c r="D17" i="4" s="1"/>
  <c r="E13" i="4"/>
  <c r="E17" i="4" s="1"/>
  <c r="F13" i="4"/>
  <c r="F17" i="4" s="1"/>
  <c r="G13" i="4"/>
  <c r="G17" i="4" s="1"/>
  <c r="H13" i="4"/>
  <c r="H17" i="4" s="1"/>
  <c r="I13" i="4"/>
  <c r="J13" i="4"/>
  <c r="J17" i="4" s="1"/>
  <c r="K13" i="4"/>
  <c r="K17" i="4" s="1"/>
  <c r="L13" i="4"/>
  <c r="L17" i="4" s="1"/>
  <c r="M13" i="4"/>
  <c r="M17" i="4" s="1"/>
  <c r="N13" i="4"/>
  <c r="N17" i="4" s="1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F34" i="4"/>
  <c r="E34" i="4"/>
  <c r="D34" i="4"/>
  <c r="C34" i="4"/>
  <c r="D38" i="4" l="1"/>
  <c r="D39" i="4" s="1"/>
  <c r="D9" i="4"/>
  <c r="D18" i="4" l="1"/>
  <c r="C28" i="4"/>
  <c r="C22" i="4"/>
  <c r="C13" i="4"/>
  <c r="C17" i="4" s="1"/>
  <c r="C38" i="4" l="1"/>
  <c r="C40" i="4" s="1"/>
  <c r="D3" i="4" s="1"/>
  <c r="D40" i="4" s="1"/>
  <c r="C9" i="4"/>
  <c r="C18" i="4" l="1"/>
  <c r="C39" i="4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21" i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C4" i="1"/>
  <c r="N11" i="1" l="1"/>
  <c r="M11" i="1"/>
  <c r="L11" i="1"/>
  <c r="I11" i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18" i="4"/>
  <c r="I39" i="4"/>
  <c r="L18" i="4"/>
  <c r="L39" i="4"/>
  <c r="K39" i="4"/>
  <c r="K18" i="4"/>
  <c r="F18" i="4"/>
  <c r="F39" i="4"/>
  <c r="E3" i="4"/>
  <c r="E40" i="4" l="1"/>
  <c r="F3" i="4" s="1"/>
  <c r="F40" i="4" s="1"/>
  <c r="G3" i="4" l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40" i="4" s="1"/>
  <c r="M40" i="4" l="1"/>
</calcChain>
</file>

<file path=xl/sharedStrings.xml><?xml version="1.0" encoding="utf-8"?>
<sst xmlns="http://schemas.openxmlformats.org/spreadsheetml/2006/main" count="199" uniqueCount="163">
  <si>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</si>
  <si>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</si>
  <si>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</si>
  <si>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</si>
  <si>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</si>
  <si>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</si>
  <si>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</si>
  <si>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</si>
  <si>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</si>
  <si>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</si>
  <si>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</si>
  <si>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</si>
  <si>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</si>
  <si>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</si>
  <si>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</si>
  <si>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</si>
  <si>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</si>
  <si>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</si>
  <si>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</si>
  <si>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</si>
  <si>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</si>
  <si>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</si>
  <si>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</si>
  <si>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</si>
  <si>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</si>
  <si>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</si>
  <si>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</si>
  <si>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</si>
  <si>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</si>
  <si>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</si>
  <si>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</si>
  <si>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</si>
  <si>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</si>
  <si>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</si>
  <si>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</si>
  <si>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</si>
  <si>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</si>
  <si>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</si>
  <si>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</si>
  <si>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</si>
  <si>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</si>
  <si>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</si>
  <si>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</si>
  <si>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</si>
  <si>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</si>
  <si>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</si>
  <si>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</si>
  <si>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</si>
  <si>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</si>
  <si>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</si>
  <si>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</si>
  <si>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</si>
  <si>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</si>
  <si>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</si>
  <si>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</si>
  <si>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</si>
  <si>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</si>
  <si>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</si>
  <si>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</si>
  <si>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</si>
  <si>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</si>
  <si>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</si>
  <si>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</si>
  <si>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</si>
  <si>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</si>
  <si>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</si>
  <si>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</si>
  <si>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</si>
  <si>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</si>
  <si>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</si>
  <si>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</si>
  <si>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</si>
  <si>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</si>
  <si>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</si>
  <si>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</si>
  <si>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</si>
  <si>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</si>
  <si>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</si>
  <si>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</si>
  <si>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</si>
  <si>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</si>
  <si>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</si>
  <si>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</si>
  <si>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</si>
  <si>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</si>
  <si>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</si>
  <si>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</si>
  <si>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</si>
  <si>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</si>
  <si>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</si>
  <si>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</si>
  <si>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</si>
  <si>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</si>
  <si>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</si>
  <si>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</si>
  <si>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</si>
  <si>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</si>
  <si>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Univerzitná nemocnica Martin</t>
  </si>
  <si>
    <t xml:space="preserve">Vypracoval: Ing. Anna Cígerová, Zuzana Vaslíková </t>
  </si>
  <si>
    <t>Kontakt: 043/4203456, 043/4203600</t>
  </si>
  <si>
    <t>rok 2024</t>
  </si>
  <si>
    <t>Skutočnosť                    k 31.1.2024</t>
  </si>
  <si>
    <t>Skutočnosť                    k 29.2.2024</t>
  </si>
  <si>
    <t>Skutočnosť                    k 31.3.2024</t>
  </si>
  <si>
    <t>Skutočnosť                    k 30.4.2024</t>
  </si>
  <si>
    <t>Skutočnosť                    k 31.5.2024</t>
  </si>
  <si>
    <t>Skutočnosť                    k 30.6.2024</t>
  </si>
  <si>
    <t>Skutočnosť                    k 31.7.2024</t>
  </si>
  <si>
    <t>Skutočnosť                    k 31.8.2024</t>
  </si>
  <si>
    <t>Skutočnosť                    k 30.9.2024</t>
  </si>
  <si>
    <t>Skutočnosť                    k 31.10.2024</t>
  </si>
  <si>
    <t>Skutočnosť                    k 30.11.2024</t>
  </si>
  <si>
    <t>Skutočnosť                    k 31.12.2024</t>
  </si>
  <si>
    <t>Skutočnosť 01_2024</t>
  </si>
  <si>
    <t xml:space="preserve">Mail: anna.cigerova@unm.sk, zuzana.vaslikova@unm.sk </t>
  </si>
  <si>
    <t>Skutočnosť 02_2024</t>
  </si>
  <si>
    <t>Skutočnosť 03_2024</t>
  </si>
  <si>
    <t>Skutočnosť 04_2024</t>
  </si>
  <si>
    <t>Skutočnosť 05_2024</t>
  </si>
  <si>
    <t>Skutočnosť 06_2024</t>
  </si>
  <si>
    <t>Plán aktualizovaný</t>
  </si>
  <si>
    <t>Skutočnosť 07_2024</t>
  </si>
  <si>
    <t>Skutočnosť 08_2024</t>
  </si>
  <si>
    <t>*/</t>
  </si>
  <si>
    <t>**/</t>
  </si>
  <si>
    <t>***/</t>
  </si>
  <si>
    <t>***/ pokuta a penále SP - vo výške 10 686 150,12 €</t>
  </si>
  <si>
    <t>**/ rozpustenie rezervy vytvorenej na pokuty a penále SP - v sume 2 749 492,23 €</t>
  </si>
  <si>
    <t>September</t>
  </si>
  <si>
    <t>Skutočnosť 09_2024</t>
  </si>
  <si>
    <r>
      <t xml:space="preserve">V položke "Počet hospitalizačných prípadov" je uvedený aj počet JZS (za október </t>
    </r>
    <r>
      <rPr>
        <b/>
        <sz val="10"/>
        <color rgb="FF000000"/>
        <rFont val="Arial"/>
        <family val="2"/>
        <charset val="238"/>
      </rPr>
      <t>885</t>
    </r>
    <r>
      <rPr>
        <sz val="10"/>
        <color indexed="8"/>
        <rFont val="Arial"/>
        <family val="2"/>
        <charset val="238"/>
      </rPr>
      <t xml:space="preserve"> prípadov a za 1-10 </t>
    </r>
    <r>
      <rPr>
        <b/>
        <sz val="10"/>
        <color rgb="FF000000"/>
        <rFont val="Arial"/>
        <family val="2"/>
        <charset val="238"/>
      </rPr>
      <t>8 604</t>
    </r>
    <r>
      <rPr>
        <sz val="10"/>
        <color indexed="8"/>
        <rFont val="Arial"/>
        <family val="2"/>
        <charset val="238"/>
      </rPr>
      <t xml:space="preserve"> prípadov), ktorú UNM vykazuje do zdravotných poisťovní na základe zmlúv.</t>
    </r>
  </si>
  <si>
    <t>Plánované výnosy</t>
  </si>
  <si>
    <t>z dofinancovania nemocníc (KPI):</t>
  </si>
  <si>
    <t>Poisťovňa</t>
  </si>
  <si>
    <t>Máj</t>
  </si>
  <si>
    <t>Jún</t>
  </si>
  <si>
    <t>Júl</t>
  </si>
  <si>
    <t xml:space="preserve">August </t>
  </si>
  <si>
    <t>Október</t>
  </si>
  <si>
    <t>November</t>
  </si>
  <si>
    <t>December</t>
  </si>
  <si>
    <t>SPOLU</t>
  </si>
  <si>
    <t>Všeobecná zdravotná poisťovňa</t>
  </si>
  <si>
    <t>Zdravotná poisťovňa Dôvera</t>
  </si>
  <si>
    <t>Union zdravotná poisťovňa</t>
  </si>
  <si>
    <t>Skutočnosť 10_2024</t>
  </si>
  <si>
    <t>Plán</t>
  </si>
  <si>
    <t>Reálne príjmy-výnosy</t>
  </si>
  <si>
    <t>Skutočnosť 11_2024</t>
  </si>
  <si>
    <t>December 2024</t>
  </si>
  <si>
    <t>Január-December</t>
  </si>
  <si>
    <t>Skutočnosť 12_2024</t>
  </si>
  <si>
    <t>Počet zaplatených faktúr k 31.12.2024 (1.1.- 31.12.2024)</t>
  </si>
  <si>
    <t>Počet novozaevidovaných faktúr k 31.12.2024 (1.1.- 31.12.2024)</t>
  </si>
  <si>
    <t>Celkový počet neuhradených faktúr evidovaných k 31.12.2024</t>
  </si>
  <si>
    <t>Celková suma evidovaných neuhradených faktúr k 31.12.2024</t>
  </si>
  <si>
    <t>účty 321,379,479</t>
  </si>
  <si>
    <t xml:space="preserve">                          v sume 10 686 150,12 €</t>
  </si>
  <si>
    <t xml:space="preserve">                          spolu - 30 605 906,56 €</t>
  </si>
  <si>
    <t>dohoda o odpustení dlhu penále SP -DEBITUM</t>
  </si>
  <si>
    <t>Oddĺženie soc.poist. - MZ SR 10/20-04/22</t>
  </si>
  <si>
    <t>*/ oddĺženie SP                                 - v sume 19 919 756,44 €</t>
  </si>
  <si>
    <t>Komentár: */ PPO - kapitálové transfery  - nová nemocnica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</si>
</sst>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;[Red]\(#,##0\);\-"/>
    <numFmt numFmtId="165" formatCode="#,##0;[Red]\ \(#,##0\);\-"/>
  </numFmts>
  <fonts count="35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40" fontId="16" fillId="0" borderId="0" applyFont="0" applyFill="0" applyBorder="0" applyAlignment="0" applyProtection="0"/>
    <xf numFmtId="0" fontId="28" fillId="0" borderId="0"/>
    <xf numFmtId="0" fontId="28" fillId="0" borderId="0"/>
    <xf numFmtId="0" fontId="17" fillId="0" borderId="0"/>
    <xf numFmtId="0" fontId="12" fillId="0" borderId="0"/>
    <xf numFmtId="0" fontId="28" fillId="0" borderId="0"/>
    <xf numFmtId="0" fontId="28" fillId="0" borderId="0"/>
    <xf numFmtId="0" fontId="12" fillId="0" borderId="0"/>
    <xf numFmtId="0" fontId="28" fillId="0" borderId="0"/>
    <xf numFmtId="0" fontId="12" fillId="0" borderId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4" fontId="12" fillId="0" borderId="0" applyFont="0" applyFill="0" applyBorder="0" applyAlignment="0" applyProtection="0"/>
    <xf numFmtId="0" fontId="2" fillId="0" borderId="0"/>
    <xf numFmtId="0" fontId="1" fillId="0" borderId="0"/>
  </cellStyleXfs>
  <cellXfs count="230">
    <xf numFmtId="0" fontId="0" fillId="0" borderId="0" xfId="0"/>
    <xf numFmtId="49" fontId="0" fillId="0" borderId="0" xfId="0" applyNumberFormat="1" applyAlignment="1">
      <alignment horizontal="right"/>
    </xf>
    <xf numFmtId="0" fontId="13" fillId="0" borderId="0" xfId="0" applyFont="1"/>
    <xf numFmtId="0" fontId="14" fillId="0" borderId="0" xfId="0" applyFont="1"/>
    <xf numFmtId="0" fontId="13" fillId="0" borderId="1" xfId="0" applyFont="1" applyBorder="1"/>
    <xf numFmtId="16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7" fillId="0" borderId="0" xfId="2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3" fillId="0" borderId="0" xfId="0" applyNumberFormat="1" applyFont="1" applyAlignment="1">
      <alignment horizontal="right"/>
    </xf>
    <xf numFmtId="3" fontId="22" fillId="0" borderId="1" xfId="13" applyNumberFormat="1" applyFont="1" applyBorder="1" applyAlignment="1">
      <alignment horizontal="right"/>
    </xf>
    <xf numFmtId="3" fontId="22" fillId="0" borderId="1" xfId="0" applyNumberFormat="1" applyFont="1" applyBorder="1"/>
    <xf numFmtId="3" fontId="25" fillId="0" borderId="1" xfId="13" applyNumberFormat="1" applyFont="1" applyBorder="1" applyAlignment="1">
      <alignment horizontal="right"/>
    </xf>
    <xf numFmtId="3" fontId="25" fillId="0" borderId="1" xfId="0" applyNumberFormat="1" applyFont="1" applyBorder="1"/>
    <xf numFmtId="0" fontId="20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6" fillId="0" borderId="0" xfId="0" applyFont="1"/>
    <xf numFmtId="0" fontId="21" fillId="0" borderId="0" xfId="0" applyFont="1"/>
    <xf numFmtId="49" fontId="23" fillId="0" borderId="0" xfId="0" applyNumberFormat="1" applyFont="1" applyAlignment="1">
      <alignment horizontal="right"/>
    </xf>
    <xf numFmtId="3" fontId="22" fillId="0" borderId="0" xfId="0" applyNumberFormat="1" applyFont="1"/>
    <xf numFmtId="0" fontId="22" fillId="0" borderId="9" xfId="0" applyFont="1" applyBorder="1" applyAlignment="1">
      <alignment horizontal="center"/>
    </xf>
    <xf numFmtId="16" fontId="22" fillId="0" borderId="9" xfId="0" applyNumberFormat="1" applyFont="1" applyBorder="1"/>
    <xf numFmtId="16" fontId="25" fillId="0" borderId="9" xfId="0" applyNumberFormat="1" applyFont="1" applyBorder="1"/>
    <xf numFmtId="16" fontId="22" fillId="0" borderId="9" xfId="0" applyNumberFormat="1" applyFont="1" applyBorder="1" applyAlignment="1">
      <alignment horizontal="center"/>
    </xf>
    <xf numFmtId="3" fontId="22" fillId="4" borderId="5" xfId="0" applyNumberFormat="1" applyFont="1" applyFill="1" applyBorder="1" applyAlignment="1">
      <alignment horizontal="right"/>
    </xf>
    <xf numFmtId="3" fontId="22" fillId="5" borderId="1" xfId="0" applyNumberFormat="1" applyFont="1" applyFill="1" applyBorder="1"/>
    <xf numFmtId="0" fontId="22" fillId="0" borderId="0" xfId="0" applyFont="1"/>
    <xf numFmtId="3" fontId="0" fillId="0" borderId="0" xfId="0" applyNumberFormat="1"/>
    <xf numFmtId="3" fontId="17" fillId="0" borderId="0" xfId="0" applyNumberFormat="1" applyFont="1"/>
    <xf numFmtId="3" fontId="22" fillId="0" borderId="10" xfId="0" applyNumberFormat="1" applyFont="1" applyBorder="1"/>
    <xf numFmtId="3" fontId="25" fillId="0" borderId="10" xfId="0" applyNumberFormat="1" applyFont="1" applyBorder="1"/>
    <xf numFmtId="4" fontId="0" fillId="0" borderId="0" xfId="0" applyNumberFormat="1"/>
    <xf numFmtId="3" fontId="25" fillId="3" borderId="1" xfId="0" applyNumberFormat="1" applyFont="1" applyFill="1" applyBorder="1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14" xfId="0" applyFont="1" applyBorder="1"/>
    <xf numFmtId="0" fontId="0" fillId="0" borderId="14" xfId="0" applyBorder="1"/>
    <xf numFmtId="49" fontId="13" fillId="0" borderId="15" xfId="0" applyNumberFormat="1" applyFont="1" applyBorder="1" applyAlignment="1">
      <alignment horizontal="right"/>
    </xf>
    <xf numFmtId="49" fontId="13" fillId="0" borderId="2" xfId="0" applyNumberFormat="1" applyFont="1" applyBorder="1" applyAlignment="1">
      <alignment horizontal="right"/>
    </xf>
    <xf numFmtId="49" fontId="13" fillId="0" borderId="14" xfId="0" applyNumberFormat="1" applyFont="1" applyBorder="1" applyAlignment="1">
      <alignment horizontal="right"/>
    </xf>
    <xf numFmtId="49" fontId="30" fillId="2" borderId="1" xfId="0" applyNumberFormat="1" applyFont="1" applyFill="1" applyBorder="1" applyAlignment="1">
      <alignment horizontal="center" vertical="center" wrapText="1"/>
    </xf>
    <xf numFmtId="3" fontId="22" fillId="4" borderId="25" xfId="0" applyNumberFormat="1" applyFont="1" applyFill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3" fontId="25" fillId="0" borderId="1" xfId="13" applyNumberFormat="1" applyFont="1" applyFill="1" applyBorder="1" applyAlignment="1">
      <alignment horizontal="right"/>
    </xf>
    <xf numFmtId="3" fontId="22" fillId="0" borderId="1" xfId="13" applyNumberFormat="1" applyFont="1" applyFill="1" applyBorder="1" applyAlignment="1">
      <alignment horizontal="right"/>
    </xf>
    <xf numFmtId="0" fontId="22" fillId="0" borderId="2" xfId="0" applyFont="1" applyBorder="1"/>
    <xf numFmtId="0" fontId="23" fillId="0" borderId="9" xfId="0" applyFont="1" applyBorder="1"/>
    <xf numFmtId="0" fontId="22" fillId="0" borderId="2" xfId="0" applyFont="1" applyBorder="1" applyAlignment="1">
      <alignment horizontal="left"/>
    </xf>
    <xf numFmtId="0" fontId="25" fillId="3" borderId="2" xfId="0" applyFont="1" applyFill="1" applyBorder="1" applyAlignment="1">
      <alignment horizontal="left"/>
    </xf>
    <xf numFmtId="0" fontId="23" fillId="4" borderId="16" xfId="0" applyFont="1" applyFill="1" applyBorder="1" applyAlignment="1">
      <alignment horizontal="left"/>
    </xf>
    <xf numFmtId="0" fontId="22" fillId="4" borderId="12" xfId="0" applyFont="1" applyFill="1" applyBorder="1" applyAlignment="1">
      <alignment horizontal="center"/>
    </xf>
    <xf numFmtId="0" fontId="24" fillId="0" borderId="0" xfId="0" applyFont="1"/>
    <xf numFmtId="0" fontId="23" fillId="0" borderId="12" xfId="0" applyFont="1" applyBorder="1"/>
    <xf numFmtId="0" fontId="22" fillId="0" borderId="27" xfId="0" applyFont="1" applyBorder="1"/>
    <xf numFmtId="3" fontId="22" fillId="0" borderId="13" xfId="0" applyNumberFormat="1" applyFont="1" applyBorder="1" applyAlignment="1">
      <alignment horizontal="right"/>
    </xf>
    <xf numFmtId="3" fontId="22" fillId="0" borderId="13" xfId="0" applyNumberFormat="1" applyFont="1" applyBorder="1"/>
    <xf numFmtId="3" fontId="25" fillId="0" borderId="13" xfId="0" applyNumberFormat="1" applyFont="1" applyBorder="1"/>
    <xf numFmtId="3" fontId="22" fillId="0" borderId="24" xfId="0" applyNumberFormat="1" applyFont="1" applyBorder="1"/>
    <xf numFmtId="0" fontId="13" fillId="11" borderId="1" xfId="0" applyFont="1" applyFill="1" applyBorder="1"/>
    <xf numFmtId="0" fontId="15" fillId="15" borderId="3" xfId="0" applyFont="1" applyFill="1" applyBorder="1" applyAlignment="1">
      <alignment horizontal="center" vertical="center" wrapText="1"/>
    </xf>
    <xf numFmtId="0" fontId="15" fillId="15" borderId="26" xfId="0" applyFont="1" applyFill="1" applyBorder="1" applyAlignment="1">
      <alignment horizontal="center" vertical="center" wrapText="1"/>
    </xf>
    <xf numFmtId="0" fontId="23" fillId="14" borderId="7" xfId="0" applyFont="1" applyFill="1" applyBorder="1"/>
    <xf numFmtId="0" fontId="22" fillId="14" borderId="8" xfId="0" applyFont="1" applyFill="1" applyBorder="1"/>
    <xf numFmtId="0" fontId="23" fillId="16" borderId="7" xfId="0" applyFont="1" applyFill="1" applyBorder="1"/>
    <xf numFmtId="0" fontId="22" fillId="16" borderId="8" xfId="0" applyFont="1" applyFill="1" applyBorder="1"/>
    <xf numFmtId="0" fontId="22" fillId="8" borderId="9" xfId="0" applyFont="1" applyFill="1" applyBorder="1" applyAlignment="1">
      <alignment horizontal="center"/>
    </xf>
    <xf numFmtId="0" fontId="22" fillId="8" borderId="2" xfId="0" applyFont="1" applyFill="1" applyBorder="1"/>
    <xf numFmtId="3" fontId="25" fillId="8" borderId="1" xfId="13" applyNumberFormat="1" applyFont="1" applyFill="1" applyBorder="1" applyAlignment="1">
      <alignment horizontal="right"/>
    </xf>
    <xf numFmtId="3" fontId="25" fillId="8" borderId="10" xfId="13" applyNumberFormat="1" applyFont="1" applyFill="1" applyBorder="1" applyAlignment="1">
      <alignment horizontal="right"/>
    </xf>
    <xf numFmtId="0" fontId="22" fillId="7" borderId="9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left"/>
    </xf>
    <xf numFmtId="3" fontId="25" fillId="7" borderId="1" xfId="13" applyNumberFormat="1" applyFont="1" applyFill="1" applyBorder="1" applyAlignment="1">
      <alignment horizontal="right"/>
    </xf>
    <xf numFmtId="3" fontId="25" fillId="7" borderId="10" xfId="13" applyNumberFormat="1" applyFont="1" applyFill="1" applyBorder="1" applyAlignment="1">
      <alignment horizontal="right"/>
    </xf>
    <xf numFmtId="3" fontId="22" fillId="7" borderId="1" xfId="13" applyNumberFormat="1" applyFont="1" applyFill="1" applyBorder="1" applyAlignment="1">
      <alignment horizontal="right"/>
    </xf>
    <xf numFmtId="3" fontId="22" fillId="7" borderId="10" xfId="13" applyNumberFormat="1" applyFont="1" applyFill="1" applyBorder="1" applyAlignment="1">
      <alignment horizontal="right"/>
    </xf>
    <xf numFmtId="3" fontId="25" fillId="14" borderId="8" xfId="13" applyNumberFormat="1" applyFont="1" applyFill="1" applyBorder="1" applyAlignment="1">
      <alignment horizontal="right"/>
    </xf>
    <xf numFmtId="0" fontId="22" fillId="16" borderId="12" xfId="0" applyFont="1" applyFill="1" applyBorder="1" applyAlignment="1">
      <alignment horizontal="center"/>
    </xf>
    <xf numFmtId="0" fontId="22" fillId="16" borderId="27" xfId="0" applyFont="1" applyFill="1" applyBorder="1"/>
    <xf numFmtId="3" fontId="25" fillId="16" borderId="13" xfId="0" applyNumberFormat="1" applyFont="1" applyFill="1" applyBorder="1"/>
    <xf numFmtId="3" fontId="25" fillId="16" borderId="24" xfId="0" applyNumberFormat="1" applyFont="1" applyFill="1" applyBorder="1"/>
    <xf numFmtId="0" fontId="22" fillId="14" borderId="9" xfId="0" applyFont="1" applyFill="1" applyBorder="1" applyAlignment="1">
      <alignment horizontal="center"/>
    </xf>
    <xf numFmtId="0" fontId="22" fillId="14" borderId="2" xfId="0" applyFont="1" applyFill="1" applyBorder="1"/>
    <xf numFmtId="3" fontId="22" fillId="14" borderId="1" xfId="13" applyNumberFormat="1" applyFont="1" applyFill="1" applyBorder="1" applyAlignment="1">
      <alignment horizontal="right"/>
    </xf>
    <xf numFmtId="3" fontId="22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7" fillId="12" borderId="8" xfId="0" applyNumberFormat="1" applyFont="1" applyFill="1" applyBorder="1"/>
    <xf numFmtId="3" fontId="27" fillId="12" borderId="8" xfId="0" applyNumberFormat="1" applyFont="1" applyFill="1" applyBorder="1"/>
    <xf numFmtId="3" fontId="12" fillId="12" borderId="8" xfId="0" applyNumberFormat="1" applyFont="1" applyFill="1" applyBorder="1"/>
    <xf numFmtId="3" fontId="0" fillId="12" borderId="11" xfId="0" applyNumberFormat="1" applyFill="1" applyBorder="1"/>
    <xf numFmtId="0" fontId="21" fillId="13" borderId="28" xfId="0" applyFont="1" applyFill="1" applyBorder="1"/>
    <xf numFmtId="0" fontId="19" fillId="13" borderId="29" xfId="0" applyFont="1" applyFill="1" applyBorder="1"/>
    <xf numFmtId="3" fontId="23" fillId="13" borderId="30" xfId="0" applyNumberFormat="1" applyFont="1" applyFill="1" applyBorder="1" applyAlignment="1">
      <alignment horizontal="right"/>
    </xf>
    <xf numFmtId="3" fontId="23" fillId="13" borderId="30" xfId="0" applyNumberFormat="1" applyFont="1" applyFill="1" applyBorder="1"/>
    <xf numFmtId="3" fontId="23" fillId="13" borderId="31" xfId="0" applyNumberFormat="1" applyFont="1" applyFill="1" applyBorder="1"/>
    <xf numFmtId="3" fontId="23" fillId="13" borderId="3" xfId="0" applyNumberFormat="1" applyFont="1" applyFill="1" applyBorder="1" applyAlignment="1">
      <alignment horizontal="right"/>
    </xf>
    <xf numFmtId="3" fontId="23" fillId="13" borderId="26" xfId="0" applyNumberFormat="1" applyFont="1" applyFill="1" applyBorder="1" applyAlignment="1">
      <alignment horizontal="right"/>
    </xf>
    <xf numFmtId="3" fontId="23" fillId="16" borderId="8" xfId="0" applyNumberFormat="1" applyFont="1" applyFill="1" applyBorder="1" applyAlignment="1">
      <alignment horizontal="right"/>
    </xf>
    <xf numFmtId="0" fontId="11" fillId="0" borderId="1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3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2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22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22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2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2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3" fillId="12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left" vertical="center"/>
    </xf>
    <xf numFmtId="0" fontId="23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13" fillId="3" borderId="0" xfId="5" applyFont="1" applyFill="1" applyAlignment="1">
      <alignment vertical="center"/>
    </xf>
    <xf numFmtId="0" fontId="12" fillId="0" borderId="1" xfId="5" applyBorder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3" fontId="13" fillId="11" borderId="2" xfId="0" applyNumberFormat="1" applyFont="1" applyFill="1" applyBorder="1" applyAlignment="1">
      <alignment horizontal="right"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3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3" fillId="16" borderId="11" xfId="0" applyNumberFormat="1" applyFont="1" applyFill="1" applyBorder="1" applyAlignment="1">
      <alignment horizontal="right"/>
    </xf>
    <xf numFmtId="3" fontId="25" fillId="14" borderId="11" xfId="13" applyNumberFormat="1" applyFont="1" applyFill="1" applyBorder="1" applyAlignment="1">
      <alignment horizontal="right"/>
    </xf>
    <xf numFmtId="3" fontId="31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31" fillId="0" borderId="0" xfId="0" applyFont="1" applyAlignment="1">
      <alignment vertical="center"/>
    </xf>
    <xf numFmtId="3" fontId="13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3" fontId="12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13" fillId="17" borderId="1" xfId="0" applyNumberFormat="1" applyFon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3" fontId="13" fillId="0" borderId="1" xfId="0" applyNumberFormat="1" applyFont="1" applyBorder="1" applyAlignment="1">
      <alignment vertical="center"/>
    </xf>
    <xf numFmtId="9" fontId="13" fillId="13" borderId="1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17" fillId="0" borderId="1" xfId="0" applyNumberFormat="1" applyFont="1" applyBorder="1" applyAlignment="1">
      <alignment vertical="center"/>
    </xf>
    <xf numFmtId="49" fontId="29" fillId="9" borderId="1" xfId="0" applyNumberFormat="1" applyFont="1" applyFill="1" applyBorder="1" applyAlignment="1">
      <alignment horizontal="center" vertical="center" wrapText="1"/>
    </xf>
    <xf numFmtId="0" fontId="33" fillId="18" borderId="0" xfId="0" applyFont="1" applyFill="1"/>
    <xf numFmtId="0" fontId="0" fillId="18" borderId="0" xfId="0" applyFill="1"/>
    <xf numFmtId="0" fontId="13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0" fillId="18" borderId="0" xfId="0" applyFill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4" fontId="13" fillId="0" borderId="1" xfId="23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3" fillId="18" borderId="0" xfId="0" applyFont="1" applyFill="1" applyAlignment="1">
      <alignment horizontal="left" vertical="center"/>
    </xf>
    <xf numFmtId="44" fontId="0" fillId="0" borderId="1" xfId="0" applyNumberFormat="1" applyBorder="1" applyAlignment="1">
      <alignment horizontal="left" vertical="center"/>
    </xf>
    <xf numFmtId="44" fontId="12" fillId="0" borderId="1" xfId="23" applyFont="1" applyBorder="1" applyAlignment="1">
      <alignment horizontal="left" vertical="center"/>
    </xf>
    <xf numFmtId="49" fontId="29" fillId="9" borderId="5" xfId="0" applyNumberFormat="1" applyFont="1" applyFill="1" applyBorder="1" applyAlignment="1">
      <alignment horizontal="center" vertical="center"/>
    </xf>
    <xf numFmtId="49" fontId="29" fillId="9" borderId="5" xfId="0" applyNumberFormat="1" applyFont="1" applyFill="1" applyBorder="1" applyAlignment="1">
      <alignment horizontal="center" vertical="center" wrapText="1"/>
    </xf>
    <xf numFmtId="3" fontId="13" fillId="17" borderId="1" xfId="0" applyNumberFormat="1" applyFont="1" applyFill="1" applyBorder="1" applyAlignment="1">
      <alignment horizontal="right" vertical="center"/>
    </xf>
    <xf numFmtId="3" fontId="13" fillId="3" borderId="0" xfId="5" applyNumberFormat="1" applyFont="1" applyFill="1" applyAlignment="1">
      <alignment vertical="center"/>
    </xf>
    <xf numFmtId="3" fontId="0" fillId="5" borderId="0" xfId="0" applyNumberFormat="1" applyFill="1"/>
    <xf numFmtId="3" fontId="0" fillId="0" borderId="15" xfId="0" applyNumberFormat="1" applyBorder="1" applyAlignment="1">
      <alignment horizontal="right" vertical="center"/>
    </xf>
    <xf numFmtId="3" fontId="34" fillId="0" borderId="14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49" fontId="22" fillId="0" borderId="0" xfId="0" applyNumberFormat="1" applyFont="1" applyAlignment="1">
      <alignment horizontal="right"/>
    </xf>
    <xf numFmtId="49" fontId="25" fillId="0" borderId="0" xfId="0" applyNumberFormat="1" applyFont="1"/>
    <xf numFmtId="0" fontId="0" fillId="0" borderId="32" xfId="0" applyBorder="1" applyAlignment="1">
      <alignment horizontal="right"/>
    </xf>
    <xf numFmtId="0" fontId="29" fillId="9" borderId="4" xfId="0" applyFont="1" applyFill="1" applyBorder="1" applyAlignment="1">
      <alignment horizontal="left" vertical="center"/>
    </xf>
    <xf numFmtId="0" fontId="29" fillId="9" borderId="16" xfId="0" applyFont="1" applyFill="1" applyBorder="1" applyAlignment="1">
      <alignment horizontal="left" vertical="center"/>
    </xf>
    <xf numFmtId="0" fontId="29" fillId="9" borderId="17" xfId="0" applyFont="1" applyFill="1" applyBorder="1" applyAlignment="1">
      <alignment horizontal="left" vertical="center"/>
    </xf>
    <xf numFmtId="0" fontId="29" fillId="9" borderId="18" xfId="0" applyFont="1" applyFill="1" applyBorder="1" applyAlignment="1">
      <alignment horizontal="left" vertical="center"/>
    </xf>
    <xf numFmtId="0" fontId="29" fillId="9" borderId="19" xfId="0" applyFont="1" applyFill="1" applyBorder="1" applyAlignment="1">
      <alignment horizontal="left" vertical="center"/>
    </xf>
    <xf numFmtId="0" fontId="29" fillId="9" borderId="20" xfId="0" applyFont="1" applyFill="1" applyBorder="1" applyAlignment="1">
      <alignment horizontal="left" vertical="center"/>
    </xf>
    <xf numFmtId="49" fontId="29" fillId="9" borderId="14" xfId="0" applyNumberFormat="1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49" fontId="29" fillId="9" borderId="14" xfId="0" applyNumberFormat="1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21" fillId="13" borderId="21" xfId="0" applyFont="1" applyFill="1" applyBorder="1" applyAlignment="1">
      <alignment horizontal="center"/>
    </xf>
    <xf numFmtId="0" fontId="21" fillId="13" borderId="22" xfId="0" applyFont="1" applyFill="1" applyBorder="1" applyAlignment="1">
      <alignment horizontal="center"/>
    </xf>
    <xf numFmtId="0" fontId="30" fillId="15" borderId="28" xfId="0" applyFont="1" applyFill="1" applyBorder="1" applyAlignment="1">
      <alignment horizontal="left" vertical="center"/>
    </xf>
    <xf numFmtId="0" fontId="30" fillId="15" borderId="29" xfId="0" applyFont="1" applyFill="1" applyBorder="1" applyAlignment="1">
      <alignment horizontal="left" vertical="center"/>
    </xf>
  </cellXfs>
  <cellStyles count="26">
    <cellStyle name="čiarky 2" xfId="1" xr:uid="{00000000-0005-0000-0000-000000000000}"/>
    <cellStyle name="Mena" xfId="23" builtinId="4"/>
    <cellStyle name="Normal 2" xfId="2" xr:uid="{00000000-0005-0000-0000-000001000000}"/>
    <cellStyle name="Normal 2 2" xfId="3" xr:uid="{00000000-0005-0000-0000-000002000000}"/>
    <cellStyle name="Normálna" xfId="0" builtinId="0"/>
    <cellStyle name="Normálna 16" xfId="25" xr:uid="{422E6336-9D06-4F44-9912-8ACC84E0B65A}"/>
    <cellStyle name="Normálna 17" xfId="18" xr:uid="{03155E56-5C4F-4128-BC23-D6967166A019}"/>
    <cellStyle name="Normálna 19" xfId="20" xr:uid="{E5A5E18E-4971-4AF8-A8BC-8F6B679BB453}"/>
    <cellStyle name="Normálna 2" xfId="4" xr:uid="{00000000-0005-0000-0000-000004000000}"/>
    <cellStyle name="Normálna 20" xfId="21" xr:uid="{02844B4F-F717-4827-8EF3-090E3B9B24EB}"/>
    <cellStyle name="Normálna 22" xfId="24" xr:uid="{DC2E3A37-1F99-4BA4-9DA5-4211EEA2F23C}"/>
    <cellStyle name="Normálna 23" xfId="19" xr:uid="{A36CA3A7-D892-4179-9C6E-2429211500D0}"/>
    <cellStyle name="Normálna 24" xfId="22" xr:uid="{B4C8E961-50F8-444B-A1CA-5D82428D02F4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a 7" xfId="17" xr:uid="{9D4DF1A9-9B87-420F-A864-D9CB79B986BE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47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7" t="s">
        <v>97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8" t="s">
        <v>149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98</v>
      </c>
      <c r="B20" s="1"/>
    </row>
    <row r="21" spans="1:2" ht="23.25" customHeight="1" x14ac:dyDescent="0.2">
      <c r="A21" t="s">
        <v>99</v>
      </c>
      <c r="B21" s="1"/>
    </row>
    <row r="22" spans="1:2" ht="23.25" customHeight="1" x14ac:dyDescent="0.2">
      <c r="A22" t="s">
        <v>114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90</v>
      </c>
    </row>
    <row r="26" spans="1:2" x14ac:dyDescent="0.2">
      <c r="A26" t="s">
        <v>91</v>
      </c>
    </row>
    <row r="27" spans="1:2" x14ac:dyDescent="0.2">
      <c r="A27" t="s">
        <v>92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81"/>
  <sheetViews>
    <sheetView showGridLines="0" zoomScaleNormal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4.7109375" customWidth="1"/>
    <col min="2" max="2" width="53.42578125" customWidth="1"/>
    <col min="3" max="8" width="15.28515625" style="17" customWidth="1"/>
    <col min="9" max="11" width="15.28515625" customWidth="1"/>
  </cols>
  <sheetData>
    <row r="1" spans="1:10" ht="20.100000000000001" customHeight="1" x14ac:dyDescent="0.25">
      <c r="A1" s="10"/>
      <c r="B1" t="str">
        <f>+Cover!A9</f>
        <v>Univerzitná nemocnica Martin</v>
      </c>
      <c r="H1" s="17" t="s">
        <v>100</v>
      </c>
    </row>
    <row r="2" spans="1:10" ht="20.100000000000001" customHeight="1" x14ac:dyDescent="0.2">
      <c r="A2" s="209" t="s">
        <v>0</v>
      </c>
      <c r="B2" s="210"/>
      <c r="C2" s="215" t="s">
        <v>9</v>
      </c>
      <c r="D2" s="216"/>
      <c r="E2" s="217"/>
      <c r="F2" s="218" t="s">
        <v>10</v>
      </c>
      <c r="G2" s="219"/>
      <c r="H2" s="220"/>
    </row>
    <row r="3" spans="1:10" ht="20.100000000000001" customHeight="1" x14ac:dyDescent="0.2">
      <c r="A3" s="211"/>
      <c r="B3" s="212"/>
      <c r="C3" s="215" t="s">
        <v>140</v>
      </c>
      <c r="D3" s="216"/>
      <c r="E3" s="217"/>
      <c r="F3" s="218" t="s">
        <v>150</v>
      </c>
      <c r="G3" s="219"/>
      <c r="H3" s="220"/>
    </row>
    <row r="4" spans="1:10" ht="28.5" customHeight="1" x14ac:dyDescent="0.2">
      <c r="A4" s="213"/>
      <c r="B4" s="214"/>
      <c r="C4" s="198" t="s">
        <v>146</v>
      </c>
      <c r="D4" s="199" t="s">
        <v>11</v>
      </c>
      <c r="E4" s="199" t="s">
        <v>70</v>
      </c>
      <c r="F4" s="185" t="s">
        <v>120</v>
      </c>
      <c r="G4" s="185" t="s">
        <v>11</v>
      </c>
      <c r="H4" s="185" t="s">
        <v>70</v>
      </c>
    </row>
    <row r="5" spans="1:10" ht="20.100000000000001" customHeight="1" x14ac:dyDescent="0.2">
      <c r="A5" s="44" t="s">
        <v>49</v>
      </c>
      <c r="B5" s="45"/>
      <c r="C5" s="48"/>
      <c r="D5" s="46"/>
      <c r="E5" s="46"/>
      <c r="F5" s="48"/>
      <c r="G5" s="46"/>
      <c r="H5" s="47"/>
    </row>
    <row r="6" spans="1:10" ht="20.100000000000001" customHeight="1" x14ac:dyDescent="0.2">
      <c r="A6" s="125">
        <v>1</v>
      </c>
      <c r="B6" s="126" t="s">
        <v>12</v>
      </c>
      <c r="C6" s="168">
        <v>8505.7382000000016</v>
      </c>
      <c r="D6" s="184">
        <v>7398.5159800000001</v>
      </c>
      <c r="E6" s="111">
        <f t="shared" ref="E6:E14" si="0">D6/C6</f>
        <v>0.869826440225964</v>
      </c>
      <c r="F6" s="176">
        <v>96892.188240000003</v>
      </c>
      <c r="G6" s="176">
        <v>102917.8962</v>
      </c>
      <c r="H6" s="111">
        <f t="shared" ref="H6:H14" si="1">G6/F6</f>
        <v>1.0621898222081065</v>
      </c>
    </row>
    <row r="7" spans="1:10" ht="20.100000000000001" customHeight="1" x14ac:dyDescent="0.2">
      <c r="A7" s="125">
        <v>2</v>
      </c>
      <c r="B7" s="127" t="s">
        <v>13</v>
      </c>
      <c r="C7" s="168">
        <v>3066.2015999999994</v>
      </c>
      <c r="D7" s="184">
        <v>2659.5637499999998</v>
      </c>
      <c r="E7" s="111">
        <f t="shared" si="0"/>
        <v>0.86738058906498527</v>
      </c>
      <c r="F7" s="176">
        <v>35543.93606</v>
      </c>
      <c r="G7" s="176">
        <v>39465.744590000002</v>
      </c>
      <c r="H7" s="111">
        <f t="shared" si="1"/>
        <v>1.1103369228264361</v>
      </c>
    </row>
    <row r="8" spans="1:10" ht="20.100000000000001" customHeight="1" x14ac:dyDescent="0.2">
      <c r="A8" s="125">
        <v>3</v>
      </c>
      <c r="B8" s="127" t="s">
        <v>14</v>
      </c>
      <c r="C8" s="168">
        <v>1062.2403999999999</v>
      </c>
      <c r="D8" s="184">
        <v>952.21028999999999</v>
      </c>
      <c r="E8" s="111">
        <f t="shared" si="0"/>
        <v>0.89641694102389635</v>
      </c>
      <c r="F8" s="176">
        <v>12451.102350000001</v>
      </c>
      <c r="G8" s="176">
        <v>13708.039229999998</v>
      </c>
      <c r="H8" s="111">
        <f t="shared" si="1"/>
        <v>1.100949847223768</v>
      </c>
    </row>
    <row r="9" spans="1:10" ht="20.100000000000001" customHeight="1" x14ac:dyDescent="0.2">
      <c r="A9" s="128">
        <v>4</v>
      </c>
      <c r="B9" s="129" t="s">
        <v>15</v>
      </c>
      <c r="C9" s="113">
        <f t="shared" ref="C9" si="2">SUM(C6:C8)</f>
        <v>12634.180200000001</v>
      </c>
      <c r="D9" s="113">
        <f t="shared" ref="D9:G9" si="3">SUM(D6:D8)</f>
        <v>11010.29002</v>
      </c>
      <c r="E9" s="114">
        <f t="shared" si="0"/>
        <v>0.87146849623056666</v>
      </c>
      <c r="F9" s="113">
        <f t="shared" si="3"/>
        <v>144887.22665</v>
      </c>
      <c r="G9" s="113">
        <f t="shared" si="3"/>
        <v>156091.68002</v>
      </c>
      <c r="H9" s="114">
        <f t="shared" si="1"/>
        <v>1.0773322371410026</v>
      </c>
    </row>
    <row r="10" spans="1:10" s="8" customFormat="1" ht="20.100000000000001" customHeight="1" x14ac:dyDescent="0.2">
      <c r="A10" s="130">
        <v>5</v>
      </c>
      <c r="B10" s="131" t="s">
        <v>16</v>
      </c>
      <c r="C10" s="168">
        <v>1307.5</v>
      </c>
      <c r="D10" s="184">
        <v>11965.690990000001</v>
      </c>
      <c r="E10" s="112">
        <f t="shared" si="0"/>
        <v>9.1515801070745706</v>
      </c>
      <c r="F10" s="176">
        <v>7403.6513699999996</v>
      </c>
      <c r="G10" s="176">
        <v>39040.844540000006</v>
      </c>
      <c r="H10" s="111">
        <f t="shared" si="1"/>
        <v>5.2731878621669903</v>
      </c>
      <c r="I10" s="8" t="s">
        <v>123</v>
      </c>
      <c r="J10" s="202"/>
    </row>
    <row r="11" spans="1:10" s="8" customFormat="1" ht="20.100000000000001" customHeight="1" x14ac:dyDescent="0.2">
      <c r="A11" s="132">
        <v>6</v>
      </c>
      <c r="B11" s="133" t="s">
        <v>50</v>
      </c>
      <c r="C11" s="168">
        <v>16.666666666666668</v>
      </c>
      <c r="D11" s="184">
        <v>385.45512000000002</v>
      </c>
      <c r="E11" s="112">
        <f t="shared" si="0"/>
        <v>23.127307200000001</v>
      </c>
      <c r="F11" s="176">
        <v>418.19128666666677</v>
      </c>
      <c r="G11" s="176">
        <v>928.49898999999982</v>
      </c>
      <c r="H11" s="111">
        <f t="shared" si="1"/>
        <v>2.2202734002444453</v>
      </c>
    </row>
    <row r="12" spans="1:10" s="8" customFormat="1" ht="20.100000000000001" customHeight="1" x14ac:dyDescent="0.2">
      <c r="A12" s="132">
        <v>7</v>
      </c>
      <c r="B12" s="133" t="s">
        <v>51</v>
      </c>
      <c r="C12" s="168">
        <v>191.66666666666666</v>
      </c>
      <c r="D12" s="184">
        <v>191.19104000000002</v>
      </c>
      <c r="E12" s="112">
        <f t="shared" si="0"/>
        <v>0.9975184695652175</v>
      </c>
      <c r="F12" s="176">
        <v>2249.0996866666669</v>
      </c>
      <c r="G12" s="176">
        <v>2172.1869099999999</v>
      </c>
      <c r="H12" s="111">
        <f t="shared" si="1"/>
        <v>0.96580286008546934</v>
      </c>
    </row>
    <row r="13" spans="1:10" ht="20.100000000000001" customHeight="1" x14ac:dyDescent="0.2">
      <c r="A13" s="132">
        <v>8</v>
      </c>
      <c r="B13" s="133" t="s">
        <v>52</v>
      </c>
      <c r="C13" s="168">
        <v>55.829166666666666</v>
      </c>
      <c r="D13" s="184">
        <v>511.06051000000002</v>
      </c>
      <c r="E13" s="112">
        <f t="shared" si="0"/>
        <v>9.1540057019180541</v>
      </c>
      <c r="F13" s="176">
        <v>862.95174666666662</v>
      </c>
      <c r="G13" s="176">
        <v>4098.3203799999992</v>
      </c>
      <c r="H13" s="111">
        <f t="shared" si="1"/>
        <v>4.7491883478197101</v>
      </c>
      <c r="I13" t="s">
        <v>124</v>
      </c>
    </row>
    <row r="14" spans="1:10" ht="19.5" customHeight="1" x14ac:dyDescent="0.2">
      <c r="A14" s="134">
        <v>9</v>
      </c>
      <c r="B14" s="135" t="s">
        <v>17</v>
      </c>
      <c r="C14" s="169">
        <f t="shared" ref="C14:G14" si="4">C9+C10+C11+C13</f>
        <v>14014.176033333333</v>
      </c>
      <c r="D14" s="169">
        <f t="shared" si="4"/>
        <v>23872.496640000001</v>
      </c>
      <c r="E14" s="115">
        <f t="shared" si="0"/>
        <v>1.7034534590701744</v>
      </c>
      <c r="F14" s="169">
        <f t="shared" si="4"/>
        <v>153572.02105333333</v>
      </c>
      <c r="G14" s="169">
        <f t="shared" si="4"/>
        <v>200159.34392999997</v>
      </c>
      <c r="H14" s="115">
        <f t="shared" si="1"/>
        <v>1.3033581413927446</v>
      </c>
    </row>
    <row r="15" spans="1:10" ht="20.100000000000001" customHeight="1" x14ac:dyDescent="0.2">
      <c r="A15" s="136" t="s">
        <v>18</v>
      </c>
      <c r="B15" s="137"/>
      <c r="C15" s="170"/>
      <c r="D15" s="203"/>
      <c r="E15" s="116"/>
      <c r="F15" s="177"/>
      <c r="G15" s="177"/>
      <c r="H15" s="116"/>
    </row>
    <row r="16" spans="1:10" ht="20.100000000000001" customHeight="1" x14ac:dyDescent="0.2">
      <c r="A16" s="125">
        <v>10</v>
      </c>
      <c r="B16" s="138" t="s">
        <v>19</v>
      </c>
      <c r="C16" s="168">
        <v>9700.0000000000018</v>
      </c>
      <c r="D16" s="184">
        <v>9393.0015700000004</v>
      </c>
      <c r="E16" s="111">
        <f t="shared" ref="E16:E34" si="5">D16/C16</f>
        <v>0.96835067731958746</v>
      </c>
      <c r="F16" s="176">
        <v>112235.43484713545</v>
      </c>
      <c r="G16" s="176">
        <v>110119.39632</v>
      </c>
      <c r="H16" s="111">
        <f t="shared" ref="H16:H34" si="6">G16/F16</f>
        <v>0.98114643089308218</v>
      </c>
    </row>
    <row r="17" spans="1:9" ht="20.100000000000001" customHeight="1" x14ac:dyDescent="0.2">
      <c r="A17" s="139">
        <v>41285</v>
      </c>
      <c r="B17" s="140" t="s">
        <v>20</v>
      </c>
      <c r="C17" s="168">
        <v>2085.1950744000001</v>
      </c>
      <c r="D17" s="184">
        <v>2138.91984</v>
      </c>
      <c r="E17" s="112">
        <f t="shared" si="5"/>
        <v>1.0257648630862313</v>
      </c>
      <c r="F17" s="176">
        <v>22919.920157599994</v>
      </c>
      <c r="G17" s="176">
        <v>22530.548380000004</v>
      </c>
      <c r="H17" s="111">
        <f t="shared" si="6"/>
        <v>0.98301164336862323</v>
      </c>
    </row>
    <row r="18" spans="1:9" ht="20.100000000000001" customHeight="1" x14ac:dyDescent="0.2">
      <c r="A18" s="141">
        <v>41316</v>
      </c>
      <c r="B18" s="142" t="s">
        <v>81</v>
      </c>
      <c r="C18" s="168">
        <v>166.71677759999997</v>
      </c>
      <c r="D18" s="184">
        <v>137.79189000000002</v>
      </c>
      <c r="E18" s="112">
        <f t="shared" si="5"/>
        <v>0.82650283902800226</v>
      </c>
      <c r="F18" s="176">
        <v>1833.9469679999997</v>
      </c>
      <c r="G18" s="176">
        <v>1575.2529800000002</v>
      </c>
      <c r="H18" s="111">
        <f t="shared" si="6"/>
        <v>0.85894140206130565</v>
      </c>
    </row>
    <row r="19" spans="1:9" ht="20.100000000000001" customHeight="1" x14ac:dyDescent="0.2">
      <c r="A19" s="141">
        <v>41344</v>
      </c>
      <c r="B19" s="142" t="s">
        <v>82</v>
      </c>
      <c r="C19" s="168">
        <v>200</v>
      </c>
      <c r="D19" s="184">
        <v>262.37741999999997</v>
      </c>
      <c r="E19" s="112">
        <f t="shared" si="5"/>
        <v>1.3118870999999999</v>
      </c>
      <c r="F19" s="176">
        <v>2400</v>
      </c>
      <c r="G19" s="176">
        <v>2650.95723</v>
      </c>
      <c r="H19" s="111">
        <f t="shared" si="6"/>
        <v>1.1045655125</v>
      </c>
    </row>
    <row r="20" spans="1:9" ht="20.100000000000001" customHeight="1" x14ac:dyDescent="0.2">
      <c r="A20" s="141">
        <v>41375</v>
      </c>
      <c r="B20" s="142" t="s">
        <v>83</v>
      </c>
      <c r="C20" s="168">
        <v>1914.7090000000001</v>
      </c>
      <c r="D20" s="184">
        <v>2164.25927</v>
      </c>
      <c r="E20" s="112">
        <f t="shared" si="5"/>
        <v>1.1303332621301723</v>
      </c>
      <c r="F20" s="176">
        <v>25600.000072799998</v>
      </c>
      <c r="G20" s="176">
        <v>25534.933199999992</v>
      </c>
      <c r="H20" s="111">
        <f t="shared" si="6"/>
        <v>0.99745832528847767</v>
      </c>
    </row>
    <row r="21" spans="1:9" ht="20.100000000000001" customHeight="1" x14ac:dyDescent="0.2">
      <c r="A21" s="141">
        <v>41405</v>
      </c>
      <c r="B21" s="142" t="s">
        <v>21</v>
      </c>
      <c r="C21" s="168">
        <v>272.35833333333329</v>
      </c>
      <c r="D21" s="184">
        <v>171.95929999999998</v>
      </c>
      <c r="E21" s="112">
        <f t="shared" si="5"/>
        <v>0.63137153872043572</v>
      </c>
      <c r="F21" s="176">
        <v>3280.4544433333326</v>
      </c>
      <c r="G21" s="176">
        <v>2957.7167100000001</v>
      </c>
      <c r="H21" s="111">
        <f t="shared" si="6"/>
        <v>0.90161798040231511</v>
      </c>
    </row>
    <row r="22" spans="1:9" ht="20.100000000000001" customHeight="1" x14ac:dyDescent="0.2">
      <c r="A22" s="143">
        <v>11</v>
      </c>
      <c r="B22" s="144" t="s">
        <v>22</v>
      </c>
      <c r="C22" s="117">
        <f t="shared" ref="C22:G22" si="7">C17+C18+C19+C20+C21</f>
        <v>4638.9791853333336</v>
      </c>
      <c r="D22" s="117">
        <f t="shared" si="7"/>
        <v>4875.3077200000007</v>
      </c>
      <c r="E22" s="118">
        <f t="shared" si="5"/>
        <v>1.050944081709581</v>
      </c>
      <c r="F22" s="117">
        <f t="shared" si="7"/>
        <v>56034.321641733331</v>
      </c>
      <c r="G22" s="117">
        <f t="shared" si="7"/>
        <v>55249.408499999998</v>
      </c>
      <c r="H22" s="118">
        <f t="shared" si="6"/>
        <v>0.9859922790401241</v>
      </c>
    </row>
    <row r="23" spans="1:9" ht="20.100000000000001" customHeight="1" x14ac:dyDescent="0.2">
      <c r="A23" s="125">
        <v>12</v>
      </c>
      <c r="B23" s="142" t="s">
        <v>23</v>
      </c>
      <c r="C23" s="168">
        <v>417.71</v>
      </c>
      <c r="D23" s="184">
        <v>325.61293000000001</v>
      </c>
      <c r="E23" s="112">
        <f t="shared" si="5"/>
        <v>0.77951911613320246</v>
      </c>
      <c r="F23" s="176">
        <v>2742.7039099999997</v>
      </c>
      <c r="G23" s="176">
        <v>2589.76296</v>
      </c>
      <c r="H23" s="111">
        <f t="shared" si="6"/>
        <v>0.94423716339107133</v>
      </c>
    </row>
    <row r="24" spans="1:9" ht="20.100000000000001" customHeight="1" x14ac:dyDescent="0.2">
      <c r="A24" s="125">
        <v>13</v>
      </c>
      <c r="B24" s="142" t="s">
        <v>24</v>
      </c>
      <c r="C24" s="168">
        <v>196.42</v>
      </c>
      <c r="D24" s="184">
        <v>127.02755000000001</v>
      </c>
      <c r="E24" s="112">
        <f t="shared" si="5"/>
        <v>0.6467139293350983</v>
      </c>
      <c r="F24" s="176">
        <v>1864.4496599999977</v>
      </c>
      <c r="G24" s="176">
        <v>1348.3747000000003</v>
      </c>
      <c r="H24" s="111">
        <f t="shared" si="6"/>
        <v>0.72320252400915019</v>
      </c>
    </row>
    <row r="25" spans="1:9" ht="20.100000000000001" customHeight="1" x14ac:dyDescent="0.2">
      <c r="A25" s="125">
        <v>14</v>
      </c>
      <c r="B25" s="142" t="s">
        <v>25</v>
      </c>
      <c r="C25" s="168">
        <v>802.08416666666665</v>
      </c>
      <c r="D25" s="184">
        <v>665.97904000000005</v>
      </c>
      <c r="E25" s="112">
        <f t="shared" si="5"/>
        <v>0.8303106677291765</v>
      </c>
      <c r="F25" s="176">
        <v>9324.8981566666662</v>
      </c>
      <c r="G25" s="176">
        <v>18778.352040000002</v>
      </c>
      <c r="H25" s="111">
        <f t="shared" si="6"/>
        <v>2.0137862874754036</v>
      </c>
      <c r="I25" t="s">
        <v>125</v>
      </c>
    </row>
    <row r="26" spans="1:9" ht="20.100000000000001" customHeight="1" x14ac:dyDescent="0.2">
      <c r="A26" s="125">
        <v>15</v>
      </c>
      <c r="B26" s="142" t="s">
        <v>7</v>
      </c>
      <c r="C26" s="168">
        <v>0</v>
      </c>
      <c r="D26" s="184">
        <v>2836.5741800000001</v>
      </c>
      <c r="E26" s="112" t="e">
        <f>D26/C26</f>
        <v>#DIV/0!</v>
      </c>
      <c r="F26" s="176">
        <v>0</v>
      </c>
      <c r="G26" s="176">
        <v>2836.5741800000001</v>
      </c>
      <c r="H26" s="111" t="e">
        <f t="shared" si="6"/>
        <v>#DIV/0!</v>
      </c>
    </row>
    <row r="27" spans="1:9" ht="20.100000000000001" customHeight="1" x14ac:dyDescent="0.2">
      <c r="A27" s="145">
        <v>16</v>
      </c>
      <c r="B27" s="146" t="s">
        <v>26</v>
      </c>
      <c r="C27" s="119">
        <f t="shared" ref="C27:D27" si="8">C16+C22+C23+C24+C25+C26</f>
        <v>15755.193352000002</v>
      </c>
      <c r="D27" s="119">
        <f t="shared" si="8"/>
        <v>18223.502990000001</v>
      </c>
      <c r="E27" s="120">
        <f t="shared" si="5"/>
        <v>1.1566664135979432</v>
      </c>
      <c r="F27" s="119">
        <f t="shared" ref="F27:G27" si="9">F16+F22+F23+F24+F25+F26</f>
        <v>182201.80821553545</v>
      </c>
      <c r="G27" s="119">
        <f t="shared" si="9"/>
        <v>190921.86869999996</v>
      </c>
      <c r="H27" s="120">
        <f t="shared" si="6"/>
        <v>1.0478593520551076</v>
      </c>
    </row>
    <row r="28" spans="1:9" ht="20.100000000000001" customHeight="1" x14ac:dyDescent="0.2">
      <c r="A28" s="147">
        <v>17</v>
      </c>
      <c r="B28" s="148" t="s">
        <v>27</v>
      </c>
      <c r="C28" s="121">
        <f t="shared" ref="C28" si="10">SUM(C14-C27)</f>
        <v>-1741.0173186666689</v>
      </c>
      <c r="D28" s="121">
        <f t="shared" ref="D28:G28" si="11">SUM(D14-D27)</f>
        <v>5648.9936500000003</v>
      </c>
      <c r="E28" s="200">
        <f t="shared" si="5"/>
        <v>-3.2446510378921416</v>
      </c>
      <c r="F28" s="121">
        <f t="shared" si="11"/>
        <v>-28629.787162202119</v>
      </c>
      <c r="G28" s="121">
        <f t="shared" si="11"/>
        <v>9237.4752300000109</v>
      </c>
      <c r="H28" s="178">
        <f t="shared" si="6"/>
        <v>-0.32265259876593128</v>
      </c>
    </row>
    <row r="29" spans="1:9" ht="20.100000000000001" customHeight="1" x14ac:dyDescent="0.2">
      <c r="A29" s="141">
        <v>43483</v>
      </c>
      <c r="B29" s="142" t="s">
        <v>28</v>
      </c>
      <c r="C29" s="168">
        <v>272.06500000000034</v>
      </c>
      <c r="D29" s="184">
        <v>216.58026000000001</v>
      </c>
      <c r="E29" s="112">
        <f t="shared" si="5"/>
        <v>0.79606072078363532</v>
      </c>
      <c r="F29" s="176">
        <v>2956.9014700000025</v>
      </c>
      <c r="G29" s="176">
        <v>2577.26343</v>
      </c>
      <c r="H29" s="111">
        <f t="shared" si="6"/>
        <v>0.87160950614969179</v>
      </c>
    </row>
    <row r="30" spans="1:9" ht="20.100000000000001" customHeight="1" x14ac:dyDescent="0.2">
      <c r="A30" s="141">
        <v>43514</v>
      </c>
      <c r="B30" s="142" t="s">
        <v>53</v>
      </c>
      <c r="C30" s="168">
        <v>191.66666666666666</v>
      </c>
      <c r="D30" s="184">
        <v>191.19104000000002</v>
      </c>
      <c r="E30" s="112">
        <f t="shared" si="5"/>
        <v>0.9975184695652175</v>
      </c>
      <c r="F30" s="176">
        <v>2249.0996866666669</v>
      </c>
      <c r="G30" s="176">
        <v>2172.1869099999999</v>
      </c>
      <c r="H30" s="111">
        <f t="shared" si="6"/>
        <v>0.96580286008546934</v>
      </c>
    </row>
    <row r="31" spans="1:9" ht="20.100000000000001" customHeight="1" x14ac:dyDescent="0.2">
      <c r="A31" s="125">
        <v>19</v>
      </c>
      <c r="B31" s="142" t="s">
        <v>29</v>
      </c>
      <c r="C31" s="168">
        <v>325</v>
      </c>
      <c r="D31" s="184">
        <v>129.45112</v>
      </c>
      <c r="E31" s="112">
        <f t="shared" si="5"/>
        <v>0.39831113846153848</v>
      </c>
      <c r="F31" s="176">
        <v>325</v>
      </c>
      <c r="G31" s="176">
        <v>132.05537000000001</v>
      </c>
      <c r="H31" s="111">
        <f t="shared" si="6"/>
        <v>0.40632421538461544</v>
      </c>
    </row>
    <row r="32" spans="1:9" ht="20.100000000000001" customHeight="1" x14ac:dyDescent="0.2">
      <c r="A32" s="125">
        <v>20</v>
      </c>
      <c r="B32" s="142" t="s">
        <v>30</v>
      </c>
      <c r="C32" s="168">
        <v>0.56699999999999995</v>
      </c>
      <c r="D32" s="184">
        <v>1.09205</v>
      </c>
      <c r="E32" s="112">
        <f t="shared" si="5"/>
        <v>1.9260141093474428</v>
      </c>
      <c r="F32" s="176">
        <v>7.0407899999999985</v>
      </c>
      <c r="G32" s="176">
        <v>8.4997100000000003</v>
      </c>
      <c r="H32" s="111">
        <f t="shared" si="6"/>
        <v>1.2072097023203365</v>
      </c>
    </row>
    <row r="33" spans="1:8" ht="20.100000000000001" customHeight="1" x14ac:dyDescent="0.2">
      <c r="A33" s="125">
        <v>21</v>
      </c>
      <c r="B33" s="142" t="s">
        <v>31</v>
      </c>
      <c r="C33" s="168">
        <v>50</v>
      </c>
      <c r="D33" s="184">
        <v>73.253990000000002</v>
      </c>
      <c r="E33" s="112">
        <f t="shared" si="5"/>
        <v>1.4650798</v>
      </c>
      <c r="F33" s="176">
        <v>50</v>
      </c>
      <c r="G33" s="176">
        <v>73.253990000000002</v>
      </c>
      <c r="H33" s="111">
        <f t="shared" si="6"/>
        <v>1.4650798</v>
      </c>
    </row>
    <row r="34" spans="1:8" ht="20.100000000000001" customHeight="1" x14ac:dyDescent="0.2">
      <c r="A34" s="149">
        <v>22</v>
      </c>
      <c r="B34" s="150" t="s">
        <v>32</v>
      </c>
      <c r="C34" s="171">
        <f t="shared" ref="C34:G34" si="12">C28-C29-C31-C32-C33</f>
        <v>-2388.6493186666694</v>
      </c>
      <c r="D34" s="171">
        <f t="shared" si="12"/>
        <v>5228.6162300000005</v>
      </c>
      <c r="E34" s="182">
        <f t="shared" si="5"/>
        <v>-2.188942591589202</v>
      </c>
      <c r="F34" s="171">
        <f t="shared" si="12"/>
        <v>-31968.729422202123</v>
      </c>
      <c r="G34" s="171">
        <f t="shared" si="12"/>
        <v>6446.4027300000107</v>
      </c>
      <c r="H34" s="182">
        <f t="shared" si="6"/>
        <v>-0.20164713601420192</v>
      </c>
    </row>
    <row r="35" spans="1:8" ht="20.100000000000001" customHeight="1" x14ac:dyDescent="0.2">
      <c r="A35" s="151"/>
      <c r="B35" s="152" t="s">
        <v>66</v>
      </c>
      <c r="C35" s="152"/>
      <c r="D35" s="201"/>
      <c r="E35" s="152"/>
      <c r="F35" s="179"/>
      <c r="G35" s="179"/>
      <c r="H35" s="122"/>
    </row>
    <row r="36" spans="1:8" ht="20.100000000000001" customHeight="1" x14ac:dyDescent="0.2">
      <c r="A36" s="151"/>
      <c r="B36" s="153" t="s">
        <v>67</v>
      </c>
      <c r="C36" s="174"/>
      <c r="D36" s="174">
        <v>479.88</v>
      </c>
      <c r="E36" s="174"/>
      <c r="F36" s="109"/>
      <c r="G36" s="109">
        <v>469.56</v>
      </c>
      <c r="H36" s="175"/>
    </row>
    <row r="37" spans="1:8" ht="20.100000000000001" customHeight="1" x14ac:dyDescent="0.2">
      <c r="A37" s="151"/>
      <c r="B37" s="140" t="s">
        <v>93</v>
      </c>
      <c r="C37" s="175"/>
      <c r="D37" s="175">
        <v>2979</v>
      </c>
      <c r="E37" s="175"/>
      <c r="F37" s="110"/>
      <c r="G37" s="176">
        <v>38967</v>
      </c>
      <c r="H37" s="110"/>
    </row>
    <row r="38" spans="1:8" ht="20.100000000000001" customHeight="1" x14ac:dyDescent="0.2">
      <c r="A38" s="151"/>
      <c r="B38" s="154"/>
      <c r="C38" s="155"/>
      <c r="D38" s="155"/>
      <c r="E38" s="155"/>
      <c r="F38" s="124"/>
      <c r="G38" s="123"/>
      <c r="H38" s="180"/>
    </row>
    <row r="39" spans="1:8" ht="20.100000000000001" customHeight="1" x14ac:dyDescent="0.2">
      <c r="A39" s="155"/>
      <c r="B39" s="106" t="s">
        <v>95</v>
      </c>
      <c r="C39" s="204"/>
      <c r="D39" s="181">
        <v>9784.9603299999872</v>
      </c>
      <c r="E39" s="181"/>
      <c r="F39" s="156"/>
      <c r="G39" s="181">
        <v>91195.05468999999</v>
      </c>
      <c r="H39" s="156"/>
    </row>
    <row r="40" spans="1:8" ht="20.100000000000001" customHeight="1" x14ac:dyDescent="0.2">
      <c r="A40" s="155"/>
      <c r="B40" s="106" t="s">
        <v>96</v>
      </c>
      <c r="C40" s="204"/>
      <c r="D40" s="181">
        <v>21459.353750000002</v>
      </c>
      <c r="E40" s="181"/>
      <c r="F40" s="156"/>
      <c r="G40" s="181">
        <v>79650.863740000001</v>
      </c>
      <c r="H40" s="156"/>
    </row>
    <row r="41" spans="1:8" ht="20.100000000000001" customHeight="1" x14ac:dyDescent="0.2">
      <c r="C41" s="155"/>
      <c r="D41" s="155"/>
    </row>
    <row r="42" spans="1:8" ht="20.100000000000001" customHeight="1" x14ac:dyDescent="0.2">
      <c r="C42" s="177"/>
      <c r="D42" s="177"/>
    </row>
    <row r="43" spans="1:8" ht="20.100000000000001" customHeight="1" x14ac:dyDescent="0.2">
      <c r="B43" s="45" t="s">
        <v>153</v>
      </c>
      <c r="C43" s="205"/>
      <c r="D43" s="176">
        <v>21403</v>
      </c>
    </row>
    <row r="44" spans="1:8" ht="20.100000000000001" customHeight="1" x14ac:dyDescent="0.2">
      <c r="B44" s="45" t="s">
        <v>152</v>
      </c>
      <c r="C44" s="205"/>
      <c r="D44" s="176">
        <v>19272</v>
      </c>
    </row>
    <row r="45" spans="1:8" ht="20.100000000000001" customHeight="1" x14ac:dyDescent="0.2">
      <c r="B45" s="45" t="s">
        <v>154</v>
      </c>
      <c r="C45" s="205"/>
      <c r="D45" s="176">
        <v>20087</v>
      </c>
      <c r="E45" s="206" t="s">
        <v>156</v>
      </c>
    </row>
    <row r="46" spans="1:8" ht="20.100000000000001" customHeight="1" x14ac:dyDescent="0.2">
      <c r="B46" s="45" t="s">
        <v>155</v>
      </c>
      <c r="C46" s="205"/>
      <c r="D46" s="176">
        <v>67738432.709999993</v>
      </c>
      <c r="E46" s="206" t="s">
        <v>156</v>
      </c>
    </row>
    <row r="47" spans="1:8" ht="20.100000000000001" customHeight="1" x14ac:dyDescent="0.2"/>
    <row r="48" spans="1:8" ht="20.100000000000001" customHeight="1" x14ac:dyDescent="0.25">
      <c r="B48" s="186" t="s">
        <v>131</v>
      </c>
      <c r="C48"/>
      <c r="D48"/>
      <c r="E48"/>
      <c r="F48"/>
      <c r="G48"/>
      <c r="H48"/>
    </row>
    <row r="49" spans="2:11" ht="20.100000000000001" customHeight="1" x14ac:dyDescent="0.2">
      <c r="B49" s="187" t="s">
        <v>132</v>
      </c>
    </row>
    <row r="50" spans="2:11" s="155" customFormat="1" ht="21" customHeight="1" x14ac:dyDescent="0.2">
      <c r="B50" s="188" t="s">
        <v>133</v>
      </c>
      <c r="C50" s="189" t="s">
        <v>134</v>
      </c>
      <c r="D50" s="189" t="s">
        <v>135</v>
      </c>
      <c r="E50" s="189" t="s">
        <v>136</v>
      </c>
      <c r="F50" s="189" t="s">
        <v>137</v>
      </c>
      <c r="G50" s="189" t="s">
        <v>128</v>
      </c>
      <c r="H50" s="189" t="s">
        <v>138</v>
      </c>
      <c r="I50" s="189" t="s">
        <v>139</v>
      </c>
      <c r="J50" s="189" t="s">
        <v>140</v>
      </c>
      <c r="K50" s="190" t="s">
        <v>141</v>
      </c>
    </row>
    <row r="51" spans="2:11" s="172" customFormat="1" ht="21" customHeight="1" x14ac:dyDescent="0.2">
      <c r="B51" s="142" t="s">
        <v>142</v>
      </c>
      <c r="C51" s="197">
        <v>0</v>
      </c>
      <c r="D51" s="197">
        <v>3350124</v>
      </c>
      <c r="E51" s="197">
        <v>1675062</v>
      </c>
      <c r="F51" s="197">
        <v>1675062</v>
      </c>
      <c r="G51" s="197">
        <v>1675062</v>
      </c>
      <c r="H51" s="197"/>
      <c r="I51" s="197"/>
      <c r="J51" s="197">
        <v>1644582.1990667577</v>
      </c>
      <c r="K51" s="193">
        <f>SUM(C51:J51)</f>
        <v>10019892.199066758</v>
      </c>
    </row>
    <row r="52" spans="2:11" s="172" customFormat="1" ht="21" customHeight="1" x14ac:dyDescent="0.2">
      <c r="B52" s="142" t="s">
        <v>143</v>
      </c>
      <c r="C52" s="197">
        <v>735606</v>
      </c>
      <c r="D52" s="197">
        <v>735606</v>
      </c>
      <c r="E52" s="197">
        <v>735606</v>
      </c>
      <c r="F52" s="197">
        <v>735606</v>
      </c>
      <c r="G52" s="197">
        <v>735606</v>
      </c>
      <c r="H52" s="197"/>
      <c r="I52" s="197"/>
      <c r="J52" s="197">
        <v>722220.74951655604</v>
      </c>
      <c r="K52" s="193">
        <f t="shared" ref="K52:K54" si="13">SUM(C52:J52)</f>
        <v>4400250.749516556</v>
      </c>
    </row>
    <row r="53" spans="2:11" s="172" customFormat="1" ht="21" customHeight="1" x14ac:dyDescent="0.2">
      <c r="B53" s="142" t="s">
        <v>144</v>
      </c>
      <c r="C53" s="197">
        <v>237519</v>
      </c>
      <c r="D53" s="197">
        <v>237519</v>
      </c>
      <c r="E53" s="197">
        <v>237519</v>
      </c>
      <c r="F53" s="197">
        <v>237519</v>
      </c>
      <c r="G53" s="197">
        <v>237519</v>
      </c>
      <c r="H53" s="197"/>
      <c r="I53" s="197"/>
      <c r="J53" s="197">
        <v>233197.05141668621</v>
      </c>
      <c r="K53" s="193">
        <f t="shared" si="13"/>
        <v>1420792.0514166863</v>
      </c>
    </row>
    <row r="54" spans="2:11" s="172" customFormat="1" ht="21" customHeight="1" x14ac:dyDescent="0.2">
      <c r="B54" s="194" t="s">
        <v>141</v>
      </c>
      <c r="C54" s="193">
        <f>SUM(C51:C53)</f>
        <v>973125</v>
      </c>
      <c r="D54" s="193">
        <f t="shared" ref="D54:J54" si="14">SUM(D51:D53)</f>
        <v>4323249</v>
      </c>
      <c r="E54" s="193">
        <f t="shared" si="14"/>
        <v>2648187</v>
      </c>
      <c r="F54" s="193">
        <f t="shared" si="14"/>
        <v>2648187</v>
      </c>
      <c r="G54" s="193">
        <f t="shared" si="14"/>
        <v>2648187</v>
      </c>
      <c r="H54" s="193">
        <f t="shared" si="14"/>
        <v>0</v>
      </c>
      <c r="I54" s="193">
        <f t="shared" si="14"/>
        <v>0</v>
      </c>
      <c r="J54" s="193">
        <f t="shared" si="14"/>
        <v>2600000</v>
      </c>
      <c r="K54" s="193">
        <f t="shared" si="13"/>
        <v>15840935</v>
      </c>
    </row>
    <row r="55" spans="2:11" s="172" customFormat="1" ht="21" customHeight="1" x14ac:dyDescent="0.2"/>
    <row r="56" spans="2:11" s="172" customFormat="1" ht="21" customHeight="1" x14ac:dyDescent="0.2">
      <c r="B56" s="195" t="s">
        <v>147</v>
      </c>
    </row>
    <row r="57" spans="2:11" s="172" customFormat="1" ht="21" customHeight="1" x14ac:dyDescent="0.2">
      <c r="B57" s="191" t="s">
        <v>132</v>
      </c>
      <c r="C57" s="192"/>
      <c r="D57" s="192"/>
      <c r="E57" s="192"/>
      <c r="F57" s="192"/>
      <c r="G57" s="192"/>
      <c r="H57" s="192"/>
    </row>
    <row r="58" spans="2:11" s="172" customFormat="1" ht="21" customHeight="1" x14ac:dyDescent="0.2">
      <c r="B58" s="194" t="s">
        <v>133</v>
      </c>
      <c r="C58" s="189" t="s">
        <v>134</v>
      </c>
      <c r="D58" s="189" t="s">
        <v>135</v>
      </c>
      <c r="E58" s="189" t="s">
        <v>136</v>
      </c>
      <c r="F58" s="189" t="s">
        <v>137</v>
      </c>
      <c r="G58" s="189" t="s">
        <v>128</v>
      </c>
      <c r="H58" s="189" t="s">
        <v>138</v>
      </c>
      <c r="I58" s="189" t="s">
        <v>139</v>
      </c>
      <c r="J58" s="189" t="s">
        <v>140</v>
      </c>
      <c r="K58" s="190" t="s">
        <v>141</v>
      </c>
    </row>
    <row r="59" spans="2:11" s="172" customFormat="1" ht="21" customHeight="1" x14ac:dyDescent="0.2">
      <c r="B59" s="142" t="s">
        <v>142</v>
      </c>
      <c r="C59" s="196"/>
      <c r="D59" s="196">
        <v>3350124</v>
      </c>
      <c r="E59" s="197">
        <v>1675062</v>
      </c>
      <c r="F59" s="197">
        <v>1675062</v>
      </c>
      <c r="G59" s="197">
        <v>1675062</v>
      </c>
      <c r="H59" s="197"/>
      <c r="I59" s="197">
        <v>6609694</v>
      </c>
      <c r="J59" s="197"/>
      <c r="K59" s="193">
        <f>SUM(C59:J59)</f>
        <v>14985004</v>
      </c>
    </row>
    <row r="60" spans="2:11" s="172" customFormat="1" ht="21" customHeight="1" x14ac:dyDescent="0.2">
      <c r="B60" s="142" t="s">
        <v>143</v>
      </c>
      <c r="C60" s="197">
        <v>735606</v>
      </c>
      <c r="D60" s="197">
        <v>735606</v>
      </c>
      <c r="E60" s="197">
        <v>735606</v>
      </c>
      <c r="F60" s="197">
        <v>735606</v>
      </c>
      <c r="G60" s="197">
        <v>735606</v>
      </c>
      <c r="H60" s="197"/>
      <c r="I60" s="197">
        <v>3958435</v>
      </c>
      <c r="J60" s="197"/>
      <c r="K60" s="193">
        <f t="shared" ref="K60:K62" si="15">SUM(C60:J60)</f>
        <v>7636465</v>
      </c>
    </row>
    <row r="61" spans="2:11" s="172" customFormat="1" ht="21" customHeight="1" x14ac:dyDescent="0.2">
      <c r="B61" s="142" t="s">
        <v>144</v>
      </c>
      <c r="C61" s="197">
        <v>237519</v>
      </c>
      <c r="D61" s="197">
        <v>237519</v>
      </c>
      <c r="E61" s="197">
        <v>237519</v>
      </c>
      <c r="F61" s="197">
        <v>237519</v>
      </c>
      <c r="G61" s="197">
        <v>237519</v>
      </c>
      <c r="H61" s="197"/>
      <c r="I61" s="197">
        <v>1415931</v>
      </c>
      <c r="J61" s="197"/>
      <c r="K61" s="193">
        <f t="shared" si="15"/>
        <v>2603526</v>
      </c>
    </row>
    <row r="62" spans="2:11" s="172" customFormat="1" ht="21" customHeight="1" x14ac:dyDescent="0.2">
      <c r="B62" s="194" t="s">
        <v>141</v>
      </c>
      <c r="C62" s="193">
        <f>SUM(C59:C61)</f>
        <v>973125</v>
      </c>
      <c r="D62" s="193">
        <f t="shared" ref="D62" si="16">SUM(D59:D61)</f>
        <v>4323249</v>
      </c>
      <c r="E62" s="193">
        <f t="shared" ref="E62" si="17">SUM(E59:E61)</f>
        <v>2648187</v>
      </c>
      <c r="F62" s="193">
        <f t="shared" ref="F62" si="18">SUM(F59:F61)</f>
        <v>2648187</v>
      </c>
      <c r="G62" s="193">
        <f t="shared" ref="G62" si="19">SUM(G59:G61)</f>
        <v>2648187</v>
      </c>
      <c r="H62" s="193">
        <f t="shared" ref="H62" si="20">SUM(H59:H61)</f>
        <v>0</v>
      </c>
      <c r="I62" s="193">
        <f t="shared" ref="I62" si="21">SUM(I59:I61)</f>
        <v>11984060</v>
      </c>
      <c r="J62" s="193">
        <f t="shared" ref="J62" si="22">SUM(J59:J61)</f>
        <v>0</v>
      </c>
      <c r="K62" s="193">
        <f t="shared" si="15"/>
        <v>25224995</v>
      </c>
    </row>
    <row r="63" spans="2:11" s="172" customFormat="1" ht="20.100000000000001" customHeight="1" x14ac:dyDescent="0.2">
      <c r="C63" s="192"/>
      <c r="D63" s="192"/>
      <c r="E63" s="192"/>
      <c r="F63" s="192"/>
      <c r="G63" s="192"/>
      <c r="H63" s="192"/>
    </row>
    <row r="64" spans="2:11" ht="20.100000000000001" customHeight="1" x14ac:dyDescent="0.2"/>
    <row r="65" spans="2:3" ht="20.100000000000001" customHeight="1" x14ac:dyDescent="0.2">
      <c r="B65" t="s">
        <v>94</v>
      </c>
    </row>
    <row r="66" spans="2:3" ht="20.100000000000001" customHeight="1" x14ac:dyDescent="0.2">
      <c r="B66" s="172" t="s">
        <v>130</v>
      </c>
    </row>
    <row r="67" spans="2:3" ht="20.100000000000001" customHeight="1" x14ac:dyDescent="0.2">
      <c r="B67" s="172"/>
    </row>
    <row r="68" spans="2:3" ht="20.100000000000001" customHeight="1" x14ac:dyDescent="0.2">
      <c r="B68" s="42" t="s">
        <v>161</v>
      </c>
      <c r="C68" s="207" t="s">
        <v>159</v>
      </c>
    </row>
    <row r="69" spans="2:3" ht="20.100000000000001" customHeight="1" x14ac:dyDescent="0.2">
      <c r="B69" s="42" t="s">
        <v>157</v>
      </c>
      <c r="C69" s="207" t="s">
        <v>160</v>
      </c>
    </row>
    <row r="70" spans="2:3" ht="20.100000000000001" customHeight="1" x14ac:dyDescent="0.2">
      <c r="B70" s="208" t="s">
        <v>158</v>
      </c>
    </row>
    <row r="71" spans="2:3" ht="20.100000000000001" customHeight="1" x14ac:dyDescent="0.2">
      <c r="B71" t="s">
        <v>127</v>
      </c>
    </row>
    <row r="72" spans="2:3" ht="20.100000000000001" customHeight="1" x14ac:dyDescent="0.2">
      <c r="B72" t="s">
        <v>126</v>
      </c>
    </row>
    <row r="73" spans="2:3" ht="20.100000000000001" customHeight="1" x14ac:dyDescent="0.2"/>
    <row r="74" spans="2:3" ht="20.100000000000001" customHeight="1" x14ac:dyDescent="0.2"/>
    <row r="75" spans="2:3" ht="20.100000000000001" customHeight="1" x14ac:dyDescent="0.2"/>
    <row r="76" spans="2:3" ht="20.100000000000001" customHeight="1" x14ac:dyDescent="0.2"/>
    <row r="77" spans="2:3" ht="20.100000000000001" customHeight="1" x14ac:dyDescent="0.2"/>
    <row r="78" spans="2:3" ht="20.100000000000001" customHeight="1" x14ac:dyDescent="0.2"/>
    <row r="79" spans="2:3" ht="20.100000000000001" customHeight="1" x14ac:dyDescent="0.2"/>
    <row r="80" spans="2:3" ht="20.100000000000001" customHeight="1" x14ac:dyDescent="0.2"/>
    <row r="81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5" ht="20.100000000000001" customHeight="1" x14ac:dyDescent="0.2">
      <c r="A1" s="2"/>
      <c r="B1" s="3" t="str">
        <f>Cover!A9</f>
        <v>Univerzitná nemocnica Martin</v>
      </c>
    </row>
    <row r="2" spans="1:15" ht="32.25" customHeight="1" x14ac:dyDescent="0.2">
      <c r="A2" s="221" t="s">
        <v>0</v>
      </c>
      <c r="B2" s="222"/>
      <c r="C2" s="49" t="s">
        <v>101</v>
      </c>
      <c r="D2" s="49" t="s">
        <v>102</v>
      </c>
      <c r="E2" s="49" t="s">
        <v>103</v>
      </c>
      <c r="F2" s="49" t="s">
        <v>104</v>
      </c>
      <c r="G2" s="49" t="s">
        <v>105</v>
      </c>
      <c r="H2" s="49" t="s">
        <v>106</v>
      </c>
      <c r="I2" s="49" t="s">
        <v>107</v>
      </c>
      <c r="J2" s="49" t="s">
        <v>108</v>
      </c>
      <c r="K2" s="49" t="s">
        <v>109</v>
      </c>
      <c r="L2" s="49" t="s">
        <v>110</v>
      </c>
      <c r="M2" s="49" t="s">
        <v>111</v>
      </c>
      <c r="N2" s="49" t="s">
        <v>112</v>
      </c>
    </row>
    <row r="3" spans="1:15" ht="20.100000000000001" customHeight="1" x14ac:dyDescent="0.2">
      <c r="A3" s="4" t="s">
        <v>1</v>
      </c>
      <c r="B3" s="158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5" ht="20.100000000000001" customHeight="1" x14ac:dyDescent="0.2">
      <c r="A4" s="4" t="s">
        <v>71</v>
      </c>
      <c r="B4" s="160" t="s">
        <v>72</v>
      </c>
      <c r="C4" s="110">
        <f>C5</f>
        <v>66947.943969999993</v>
      </c>
      <c r="D4" s="110">
        <f t="shared" ref="D4:N4" si="0">D5</f>
        <v>66699.876420000001</v>
      </c>
      <c r="E4" s="110">
        <f t="shared" si="0"/>
        <v>70780.012829999992</v>
      </c>
      <c r="F4" s="110">
        <f t="shared" si="0"/>
        <v>70521.873950000008</v>
      </c>
      <c r="G4" s="110">
        <f t="shared" si="0"/>
        <v>70269.8269</v>
      </c>
      <c r="H4" s="110">
        <f t="shared" si="0"/>
        <v>70648.184519999995</v>
      </c>
      <c r="I4" s="110">
        <f t="shared" si="0"/>
        <v>71354.85239</v>
      </c>
      <c r="J4" s="110">
        <f t="shared" si="0"/>
        <v>72706.242559999999</v>
      </c>
      <c r="K4" s="110">
        <f t="shared" si="0"/>
        <v>76073.743760000012</v>
      </c>
      <c r="L4" s="110">
        <f t="shared" si="0"/>
        <v>80925.736940000003</v>
      </c>
      <c r="M4" s="110">
        <f t="shared" si="0"/>
        <v>85421.632900000011</v>
      </c>
      <c r="N4" s="110">
        <f t="shared" si="0"/>
        <v>90376.261780000001</v>
      </c>
    </row>
    <row r="5" spans="1:15" ht="20.100000000000001" customHeight="1" x14ac:dyDescent="0.2">
      <c r="A5" s="158">
        <v>1</v>
      </c>
      <c r="B5" s="158" t="s">
        <v>75</v>
      </c>
      <c r="C5" s="173">
        <v>66947.943969999993</v>
      </c>
      <c r="D5" s="173">
        <v>66699.876420000001</v>
      </c>
      <c r="E5" s="110">
        <v>70780.012829999992</v>
      </c>
      <c r="F5" s="173">
        <v>70521.873950000008</v>
      </c>
      <c r="G5" s="110">
        <v>70269.8269</v>
      </c>
      <c r="H5" s="110">
        <v>70648.184519999995</v>
      </c>
      <c r="I5" s="110">
        <v>71354.85239</v>
      </c>
      <c r="J5" s="110">
        <v>72706.242559999999</v>
      </c>
      <c r="K5" s="183">
        <v>76073.743760000012</v>
      </c>
      <c r="L5" s="110">
        <v>80925.736940000003</v>
      </c>
      <c r="M5" s="110">
        <v>85421.632900000011</v>
      </c>
      <c r="N5" s="110">
        <v>90376.261780000001</v>
      </c>
    </row>
    <row r="6" spans="1:15" ht="20.100000000000001" customHeight="1" x14ac:dyDescent="0.2">
      <c r="A6" s="4" t="s">
        <v>73</v>
      </c>
      <c r="B6" s="160" t="s">
        <v>74</v>
      </c>
      <c r="C6" s="110">
        <f>SUM(C7:C9)</f>
        <v>36284.001680000001</v>
      </c>
      <c r="D6" s="110">
        <f t="shared" ref="D6:N6" si="1">SUM(D7:D9)</f>
        <v>37286.209470000002</v>
      </c>
      <c r="E6" s="110">
        <f t="shared" si="1"/>
        <v>36680.356920000006</v>
      </c>
      <c r="F6" s="110">
        <f t="shared" si="1"/>
        <v>31360.238069999999</v>
      </c>
      <c r="G6" s="110">
        <f t="shared" si="1"/>
        <v>33012.311249999999</v>
      </c>
      <c r="H6" s="110">
        <f t="shared" si="1"/>
        <v>37231.131310000004</v>
      </c>
      <c r="I6" s="110">
        <f t="shared" si="1"/>
        <v>37910.692569999999</v>
      </c>
      <c r="J6" s="110">
        <f t="shared" si="1"/>
        <v>39096.147100000002</v>
      </c>
      <c r="K6" s="110">
        <f t="shared" si="1"/>
        <v>39519.279049999997</v>
      </c>
      <c r="L6" s="110">
        <f t="shared" si="1"/>
        <v>43356.485690000001</v>
      </c>
      <c r="M6" s="110">
        <f t="shared" si="1"/>
        <v>51453.569579999996</v>
      </c>
      <c r="N6" s="110">
        <f t="shared" si="1"/>
        <v>128898.26479</v>
      </c>
    </row>
    <row r="7" spans="1:15" ht="20.100000000000001" customHeight="1" x14ac:dyDescent="0.2">
      <c r="A7" s="161">
        <v>1</v>
      </c>
      <c r="B7" s="160" t="s">
        <v>3</v>
      </c>
      <c r="C7" s="173">
        <v>4949.5138499999994</v>
      </c>
      <c r="D7" s="173">
        <v>4884.2484699999995</v>
      </c>
      <c r="E7" s="110">
        <v>4817.5179400000006</v>
      </c>
      <c r="F7" s="173">
        <v>4737.2593399999996</v>
      </c>
      <c r="G7" s="110">
        <v>5273.19157</v>
      </c>
      <c r="H7" s="110">
        <v>5135.4190799999997</v>
      </c>
      <c r="I7" s="110">
        <v>5221.8012600000002</v>
      </c>
      <c r="J7" s="110">
        <v>5538.8945899999999</v>
      </c>
      <c r="K7" s="184">
        <v>5350.3313899999994</v>
      </c>
      <c r="L7" s="173">
        <v>5443.9009900000001</v>
      </c>
      <c r="M7" s="110">
        <v>5863.0535599999994</v>
      </c>
      <c r="N7" s="110">
        <v>5034.8487699999996</v>
      </c>
    </row>
    <row r="8" spans="1:15" ht="20.100000000000001" customHeight="1" x14ac:dyDescent="0.2">
      <c r="A8" s="161">
        <v>2</v>
      </c>
      <c r="B8" s="158" t="s">
        <v>2</v>
      </c>
      <c r="C8" s="173">
        <v>19667.279600000002</v>
      </c>
      <c r="D8" s="173">
        <v>20845.129290000001</v>
      </c>
      <c r="E8" s="110">
        <v>20605.424460000002</v>
      </c>
      <c r="F8" s="173">
        <v>19352.709219999997</v>
      </c>
      <c r="G8" s="110">
        <v>21396.03155</v>
      </c>
      <c r="H8" s="110">
        <v>23100.604760000002</v>
      </c>
      <c r="I8" s="110">
        <v>24199.290109999998</v>
      </c>
      <c r="J8" s="110">
        <v>24982.113870000001</v>
      </c>
      <c r="K8" s="184">
        <v>24478.667559999998</v>
      </c>
      <c r="L8" s="173">
        <v>22805.597010000001</v>
      </c>
      <c r="M8" s="110">
        <v>32617.521190000003</v>
      </c>
      <c r="N8" s="110">
        <v>20749.120569999999</v>
      </c>
    </row>
    <row r="9" spans="1:15" ht="20.100000000000001" customHeight="1" x14ac:dyDescent="0.2">
      <c r="A9" s="161">
        <v>3</v>
      </c>
      <c r="B9" s="158" t="s">
        <v>76</v>
      </c>
      <c r="C9" s="173">
        <v>11667.20823</v>
      </c>
      <c r="D9" s="173">
        <v>11556.83171</v>
      </c>
      <c r="E9" s="110">
        <v>11257.41452</v>
      </c>
      <c r="F9" s="173">
        <v>7270.2695100000001</v>
      </c>
      <c r="G9" s="110">
        <v>6343.0881300000001</v>
      </c>
      <c r="H9" s="110">
        <v>8995.1074700000008</v>
      </c>
      <c r="I9" s="110">
        <v>8489.6011999999992</v>
      </c>
      <c r="J9" s="110">
        <v>8575.138640000001</v>
      </c>
      <c r="K9" s="184">
        <v>9690.2800999999999</v>
      </c>
      <c r="L9" s="173">
        <v>15106.98769</v>
      </c>
      <c r="M9" s="110">
        <v>12972.99483</v>
      </c>
      <c r="N9" s="110">
        <v>103114.29545000001</v>
      </c>
      <c r="O9" t="s">
        <v>123</v>
      </c>
    </row>
    <row r="10" spans="1:15" ht="20.100000000000001" customHeight="1" x14ac:dyDescent="0.2">
      <c r="A10" s="43" t="s">
        <v>80</v>
      </c>
      <c r="B10" s="158" t="s">
        <v>69</v>
      </c>
      <c r="C10" s="173">
        <v>15.760069999999999</v>
      </c>
      <c r="D10" s="173">
        <v>15.722989999999999</v>
      </c>
      <c r="E10" s="110">
        <v>54.991289999999999</v>
      </c>
      <c r="F10" s="173">
        <v>18.733490000000003</v>
      </c>
      <c r="G10" s="110">
        <v>20.262229999999999</v>
      </c>
      <c r="H10" s="110">
        <v>20.262229999999999</v>
      </c>
      <c r="I10" s="110">
        <v>31.67895</v>
      </c>
      <c r="J10" s="110">
        <v>101.17377999999999</v>
      </c>
      <c r="K10" s="183">
        <v>105.81828</v>
      </c>
      <c r="L10" s="173">
        <v>120.76224999999999</v>
      </c>
      <c r="M10" s="110">
        <v>135.94014000000001</v>
      </c>
      <c r="N10" s="110">
        <v>148.57299</v>
      </c>
    </row>
    <row r="11" spans="1:15" ht="20.100000000000001" customHeight="1" x14ac:dyDescent="0.2">
      <c r="A11" s="162"/>
      <c r="B11" s="67" t="s">
        <v>4</v>
      </c>
      <c r="C11" s="163">
        <f>C4+C6+C10</f>
        <v>103247.70572</v>
      </c>
      <c r="D11" s="163">
        <f t="shared" ref="D11:N11" si="2">D4+D6+D10</f>
        <v>104001.80888</v>
      </c>
      <c r="E11" s="163">
        <f t="shared" si="2"/>
        <v>107515.36104</v>
      </c>
      <c r="F11" s="163">
        <f t="shared" si="2"/>
        <v>101900.84551</v>
      </c>
      <c r="G11" s="163">
        <f t="shared" si="2"/>
        <v>103302.40037999999</v>
      </c>
      <c r="H11" s="163">
        <f t="shared" si="2"/>
        <v>107899.57806</v>
      </c>
      <c r="I11" s="163">
        <f t="shared" si="2"/>
        <v>109297.22391</v>
      </c>
      <c r="J11" s="163">
        <f t="shared" si="2"/>
        <v>111903.56344</v>
      </c>
      <c r="K11" s="163">
        <f t="shared" si="2"/>
        <v>115698.84109000002</v>
      </c>
      <c r="L11" s="163">
        <f t="shared" si="2"/>
        <v>124402.98488</v>
      </c>
      <c r="M11" s="163">
        <f t="shared" si="2"/>
        <v>137011.14262</v>
      </c>
      <c r="N11" s="163">
        <f t="shared" si="2"/>
        <v>219423.09955999997</v>
      </c>
    </row>
    <row r="12" spans="1:15" ht="20.100000000000001" customHeight="1" x14ac:dyDescent="0.2">
      <c r="A12" s="4" t="s">
        <v>63</v>
      </c>
      <c r="B12" s="158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1:15" ht="20.100000000000001" customHeight="1" x14ac:dyDescent="0.2">
      <c r="A13" s="4" t="s">
        <v>77</v>
      </c>
      <c r="B13" s="158" t="s">
        <v>78</v>
      </c>
      <c r="C13" s="173">
        <v>-63817.71486</v>
      </c>
      <c r="D13" s="173">
        <v>-66645.590930000006</v>
      </c>
      <c r="E13" s="110">
        <v>-70201.642849999989</v>
      </c>
      <c r="F13" s="110">
        <v>-74511.01973</v>
      </c>
      <c r="G13" s="110">
        <v>-76297.7114</v>
      </c>
      <c r="H13" s="110">
        <v>-75489.072339999999</v>
      </c>
      <c r="I13" s="110">
        <v>-75433.570739999996</v>
      </c>
      <c r="J13" s="110">
        <v>-64213.864079999999</v>
      </c>
      <c r="K13" s="110">
        <v>-64885.406900000002</v>
      </c>
      <c r="L13" s="173">
        <v>-67916.792230000006</v>
      </c>
      <c r="M13" s="110">
        <v>-59852.290099999998</v>
      </c>
      <c r="N13" s="110">
        <v>-54638.854659999997</v>
      </c>
    </row>
    <row r="14" spans="1:15" ht="20.100000000000001" customHeight="1" x14ac:dyDescent="0.2">
      <c r="A14" s="4" t="s">
        <v>73</v>
      </c>
      <c r="B14" s="164" t="s">
        <v>79</v>
      </c>
      <c r="C14" s="110">
        <f>SUM(C15:C19)</f>
        <v>164152.31496000002</v>
      </c>
      <c r="D14" s="110">
        <f t="shared" ref="D14:M14" si="3">SUM(D15:D19)</f>
        <v>167682.56989000001</v>
      </c>
      <c r="E14" s="110">
        <f t="shared" si="3"/>
        <v>174753.80313999997</v>
      </c>
      <c r="F14" s="110">
        <f t="shared" si="3"/>
        <v>173448.94193</v>
      </c>
      <c r="G14" s="110">
        <f t="shared" si="3"/>
        <v>176639.13716999997</v>
      </c>
      <c r="H14" s="110">
        <f t="shared" si="3"/>
        <v>180446.15901999999</v>
      </c>
      <c r="I14" s="110">
        <f t="shared" si="3"/>
        <v>181726.92586000002</v>
      </c>
      <c r="J14" s="110">
        <f t="shared" si="3"/>
        <v>173110.63514999999</v>
      </c>
      <c r="K14" s="110">
        <f t="shared" si="3"/>
        <v>177587.90060999995</v>
      </c>
      <c r="L14" s="110">
        <f t="shared" si="3"/>
        <v>189248.33254999999</v>
      </c>
      <c r="M14" s="110">
        <f t="shared" si="3"/>
        <v>193801.47140999997</v>
      </c>
      <c r="N14" s="110">
        <f>SUM(N15:N19)</f>
        <v>271230.83412999997</v>
      </c>
    </row>
    <row r="15" spans="1:15" ht="20.100000000000001" customHeight="1" x14ac:dyDescent="0.2">
      <c r="A15" s="158">
        <v>1</v>
      </c>
      <c r="B15" s="158" t="s">
        <v>7</v>
      </c>
      <c r="C15" s="173">
        <v>6242.3368499999997</v>
      </c>
      <c r="D15" s="173">
        <v>6240.0045899999996</v>
      </c>
      <c r="E15" s="110">
        <v>6236.7915400000002</v>
      </c>
      <c r="F15" s="110">
        <v>6235.5725400000001</v>
      </c>
      <c r="G15" s="110">
        <v>6234.4798499999997</v>
      </c>
      <c r="H15" s="110">
        <v>6234.4798499999997</v>
      </c>
      <c r="I15" s="110">
        <v>6234.4798499999997</v>
      </c>
      <c r="J15" s="110">
        <v>3484.9876200000003</v>
      </c>
      <c r="K15" s="110">
        <v>3484.9876200000003</v>
      </c>
      <c r="L15" s="173">
        <v>3484.9876200000003</v>
      </c>
      <c r="M15" s="110">
        <v>3484.9876200000003</v>
      </c>
      <c r="N15" s="110">
        <v>5859.8109299999996</v>
      </c>
    </row>
    <row r="16" spans="1:15" ht="20.100000000000001" customHeight="1" x14ac:dyDescent="0.2">
      <c r="A16" s="158">
        <v>2</v>
      </c>
      <c r="B16" s="158" t="s">
        <v>5</v>
      </c>
      <c r="C16" s="173">
        <v>116435.29841</v>
      </c>
      <c r="D16" s="173">
        <v>120100.91662</v>
      </c>
      <c r="E16" s="110">
        <v>127292.16724</v>
      </c>
      <c r="F16" s="110">
        <v>125880.86873</v>
      </c>
      <c r="G16" s="110">
        <v>129208.4225</v>
      </c>
      <c r="H16" s="110">
        <v>133130.62654999999</v>
      </c>
      <c r="I16" s="110">
        <v>134459.90434000001</v>
      </c>
      <c r="J16" s="110">
        <v>128891.85186</v>
      </c>
      <c r="K16" s="110">
        <v>133401.88731999998</v>
      </c>
      <c r="L16" s="173">
        <v>139209.36499999999</v>
      </c>
      <c r="M16" s="110">
        <v>144373.12016999998</v>
      </c>
      <c r="N16" s="110">
        <v>122752.15018000001</v>
      </c>
    </row>
    <row r="17" spans="1:15" ht="20.100000000000001" customHeight="1" x14ac:dyDescent="0.2">
      <c r="A17" s="158">
        <v>3</v>
      </c>
      <c r="B17" s="158" t="s">
        <v>8</v>
      </c>
      <c r="C17" s="173">
        <v>180.16395</v>
      </c>
      <c r="D17" s="173">
        <v>214.08198999999999</v>
      </c>
      <c r="E17" s="110">
        <v>264.22672999999998</v>
      </c>
      <c r="F17" s="173">
        <v>306.41788000000003</v>
      </c>
      <c r="G17" s="110">
        <v>364.11840999999998</v>
      </c>
      <c r="H17" s="110">
        <v>419.67854</v>
      </c>
      <c r="I17" s="110">
        <v>479.71825000000001</v>
      </c>
      <c r="J17" s="110">
        <v>526.1801999999999</v>
      </c>
      <c r="K17" s="110">
        <v>664.58825999999999</v>
      </c>
      <c r="L17" s="173">
        <v>765.19455000000005</v>
      </c>
      <c r="M17" s="110">
        <v>325.65229999999997</v>
      </c>
      <c r="N17" s="110">
        <v>355.32372999999995</v>
      </c>
    </row>
    <row r="18" spans="1:15" ht="20.100000000000001" customHeight="1" x14ac:dyDescent="0.2">
      <c r="A18" s="158">
        <v>4</v>
      </c>
      <c r="B18" s="158" t="s">
        <v>64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5" ht="20.100000000000001" customHeight="1" x14ac:dyDescent="0.2">
      <c r="A19" s="161">
        <v>5</v>
      </c>
      <c r="B19" s="158" t="s">
        <v>6</v>
      </c>
      <c r="C19" s="173">
        <v>41294.515749999999</v>
      </c>
      <c r="D19" s="173">
        <v>41127.56669</v>
      </c>
      <c r="E19" s="110">
        <v>40960.617630000001</v>
      </c>
      <c r="F19" s="110">
        <v>41026.082780000004</v>
      </c>
      <c r="G19" s="110">
        <v>40832.116409999995</v>
      </c>
      <c r="H19" s="110">
        <v>40661.374080000001</v>
      </c>
      <c r="I19" s="110">
        <v>40552.823420000001</v>
      </c>
      <c r="J19" s="110">
        <v>40207.615469999997</v>
      </c>
      <c r="K19" s="110">
        <v>40036.437409999999</v>
      </c>
      <c r="L19" s="173">
        <v>45788.785380000001</v>
      </c>
      <c r="M19" s="110">
        <v>45617.711320000002</v>
      </c>
      <c r="N19" s="110">
        <v>142263.54929</v>
      </c>
      <c r="O19" t="s">
        <v>123</v>
      </c>
    </row>
    <row r="20" spans="1:15" ht="20.100000000000001" customHeight="1" x14ac:dyDescent="0.2">
      <c r="A20" s="43" t="s">
        <v>80</v>
      </c>
      <c r="B20" s="158" t="s">
        <v>68</v>
      </c>
      <c r="C20" s="173">
        <v>2913.1056200000003</v>
      </c>
      <c r="D20" s="173">
        <v>2964.8299200000001</v>
      </c>
      <c r="E20" s="173">
        <v>2963.20075</v>
      </c>
      <c r="F20" s="165">
        <v>2962.9233100000001</v>
      </c>
      <c r="G20" s="165">
        <v>2960.9746099999998</v>
      </c>
      <c r="H20" s="165">
        <v>2942.4913799999999</v>
      </c>
      <c r="I20" s="165">
        <v>3003.86879</v>
      </c>
      <c r="J20" s="165">
        <v>3006.7923700000001</v>
      </c>
      <c r="K20" s="165">
        <v>2996.3473799999997</v>
      </c>
      <c r="L20" s="173">
        <v>3071.4445599999999</v>
      </c>
      <c r="M20" s="165">
        <v>3061.9613100000001</v>
      </c>
      <c r="N20" s="165">
        <v>2831.1200899999999</v>
      </c>
    </row>
    <row r="21" spans="1:15" ht="20.100000000000001" customHeight="1" x14ac:dyDescent="0.2">
      <c r="A21" s="162"/>
      <c r="B21" s="67" t="s">
        <v>65</v>
      </c>
      <c r="C21" s="157">
        <f>C13+C14+C20</f>
        <v>103247.70572000001</v>
      </c>
      <c r="D21" s="157">
        <f t="shared" ref="D21:N21" si="4">D13+D14+D20</f>
        <v>104001.80888000001</v>
      </c>
      <c r="E21" s="157">
        <f t="shared" si="4"/>
        <v>107515.36103999999</v>
      </c>
      <c r="F21" s="157">
        <f t="shared" si="4"/>
        <v>101900.84551</v>
      </c>
      <c r="G21" s="157">
        <f t="shared" si="4"/>
        <v>103302.40037999998</v>
      </c>
      <c r="H21" s="157">
        <f t="shared" si="4"/>
        <v>107899.57806</v>
      </c>
      <c r="I21" s="157">
        <f t="shared" si="4"/>
        <v>109297.22391000002</v>
      </c>
      <c r="J21" s="157">
        <f t="shared" si="4"/>
        <v>111903.56343999998</v>
      </c>
      <c r="K21" s="157">
        <f t="shared" si="4"/>
        <v>115698.84108999996</v>
      </c>
      <c r="L21" s="157">
        <f t="shared" si="4"/>
        <v>124402.98487999999</v>
      </c>
      <c r="M21" s="157">
        <f t="shared" si="4"/>
        <v>137011.14261999997</v>
      </c>
      <c r="N21" s="157">
        <f t="shared" si="4"/>
        <v>219423.09955999997</v>
      </c>
    </row>
    <row r="22" spans="1:15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5" ht="20.100000000000001" customHeight="1" x14ac:dyDescent="0.2">
      <c r="A23" s="6"/>
      <c r="B23" s="25" t="s">
        <v>162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5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5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5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5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78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28" t="s">
        <v>0</v>
      </c>
      <c r="B2" s="229"/>
      <c r="C2" s="68" t="s">
        <v>113</v>
      </c>
      <c r="D2" s="68" t="s">
        <v>115</v>
      </c>
      <c r="E2" s="68" t="s">
        <v>116</v>
      </c>
      <c r="F2" s="68" t="s">
        <v>117</v>
      </c>
      <c r="G2" s="68" t="s">
        <v>118</v>
      </c>
      <c r="H2" s="68" t="s">
        <v>119</v>
      </c>
      <c r="I2" s="68" t="s">
        <v>121</v>
      </c>
      <c r="J2" s="68" t="s">
        <v>122</v>
      </c>
      <c r="K2" s="68" t="s">
        <v>129</v>
      </c>
      <c r="L2" s="68" t="s">
        <v>145</v>
      </c>
      <c r="M2" s="68" t="s">
        <v>148</v>
      </c>
      <c r="N2" s="69" t="s">
        <v>151</v>
      </c>
    </row>
    <row r="3" spans="1:28" ht="18" customHeight="1" x14ac:dyDescent="0.25">
      <c r="A3" s="98" t="s">
        <v>85</v>
      </c>
      <c r="B3" s="99"/>
      <c r="C3" s="100">
        <v>1478.1249299999999</v>
      </c>
      <c r="D3" s="101">
        <f>C40</f>
        <v>2655.8960900000002</v>
      </c>
      <c r="E3" s="101">
        <f t="shared" ref="E3:F3" si="0">D40</f>
        <v>2615.7386199999983</v>
      </c>
      <c r="F3" s="101">
        <f t="shared" si="0"/>
        <v>2364.4039999999986</v>
      </c>
      <c r="G3" s="101">
        <f t="shared" ref="G3" si="1">F40</f>
        <v>2436.6763799999972</v>
      </c>
      <c r="H3" s="101">
        <f t="shared" ref="H3" si="2">G40</f>
        <v>1305.4259199999979</v>
      </c>
      <c r="I3" s="101">
        <f t="shared" ref="I3" si="3">H40</f>
        <v>3895.6736599999986</v>
      </c>
      <c r="J3" s="101">
        <f t="shared" ref="J3" si="4">I40</f>
        <v>3414.7728499999976</v>
      </c>
      <c r="K3" s="101">
        <f t="shared" ref="K3" si="5">J40</f>
        <v>3413.9723499999982</v>
      </c>
      <c r="L3" s="101">
        <f t="shared" ref="L3" si="6">K40</f>
        <v>4408.0681799999984</v>
      </c>
      <c r="M3" s="101">
        <f>L40</f>
        <v>5273.6304999999957</v>
      </c>
      <c r="N3" s="102">
        <f>M40</f>
        <v>4448.0227199999972</v>
      </c>
    </row>
    <row r="4" spans="1:28" x14ac:dyDescent="0.2">
      <c r="A4" s="223" t="s">
        <v>54</v>
      </c>
      <c r="B4" s="224"/>
      <c r="C4" s="93"/>
      <c r="D4" s="93"/>
      <c r="E4" s="93"/>
      <c r="F4" s="93"/>
      <c r="G4" s="94"/>
      <c r="H4" s="93"/>
      <c r="I4" s="93"/>
      <c r="J4" s="95"/>
      <c r="K4" s="96"/>
      <c r="L4" s="93"/>
      <c r="M4" s="93"/>
      <c r="N4" s="97"/>
    </row>
    <row r="5" spans="1:28" ht="14.1" customHeight="1" x14ac:dyDescent="0.2">
      <c r="A5" s="55"/>
      <c r="B5" s="54" t="s">
        <v>55</v>
      </c>
      <c r="C5" s="51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5"/>
      <c r="B6" s="54" t="s">
        <v>56</v>
      </c>
      <c r="C6" s="51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5"/>
      <c r="B7" s="54" t="s">
        <v>57</v>
      </c>
      <c r="C7" s="51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61</v>
      </c>
      <c r="C8" s="63"/>
      <c r="D8" s="64"/>
      <c r="E8" s="64"/>
      <c r="F8" s="64"/>
      <c r="G8" s="65"/>
      <c r="H8" s="64"/>
      <c r="I8" s="65"/>
      <c r="J8" s="64"/>
      <c r="K8" s="64"/>
      <c r="L8" s="64"/>
      <c r="M8" s="64"/>
      <c r="N8" s="66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33</v>
      </c>
      <c r="B9" s="73"/>
      <c r="C9" s="105">
        <f>C17</f>
        <v>12555.812819999999</v>
      </c>
      <c r="D9" s="105">
        <f t="shared" ref="D9:N9" si="7">D17</f>
        <v>10370.446299999998</v>
      </c>
      <c r="E9" s="105">
        <f t="shared" si="7"/>
        <v>11335.57899</v>
      </c>
      <c r="F9" s="105">
        <f t="shared" si="7"/>
        <v>11663.749659999999</v>
      </c>
      <c r="G9" s="105">
        <f t="shared" si="7"/>
        <v>10385.843870000001</v>
      </c>
      <c r="H9" s="105">
        <f t="shared" si="7"/>
        <v>12746.509389999999</v>
      </c>
      <c r="I9" s="105">
        <f t="shared" si="7"/>
        <v>13576.33705</v>
      </c>
      <c r="J9" s="105">
        <f t="shared" si="7"/>
        <v>12656.47356</v>
      </c>
      <c r="K9" s="105">
        <f t="shared" si="7"/>
        <v>14456.092989999999</v>
      </c>
      <c r="L9" s="105">
        <f t="shared" si="7"/>
        <v>13881.657899999998</v>
      </c>
      <c r="M9" s="105">
        <f t="shared" si="7"/>
        <v>13587.83605</v>
      </c>
      <c r="N9" s="166">
        <f t="shared" si="7"/>
        <v>25753.75577</v>
      </c>
    </row>
    <row r="10" spans="1:28" ht="14.1" customHeight="1" x14ac:dyDescent="0.2">
      <c r="A10" s="29"/>
      <c r="B10" s="54" t="s">
        <v>12</v>
      </c>
      <c r="C10" s="20">
        <v>7922.8777</v>
      </c>
      <c r="D10" s="21">
        <v>6798.7265499999994</v>
      </c>
      <c r="E10" s="21">
        <v>7277.1907100000008</v>
      </c>
      <c r="F10" s="19">
        <v>8193.5018600000003</v>
      </c>
      <c r="G10" s="21">
        <v>6923.5950700000003</v>
      </c>
      <c r="H10" s="19">
        <v>7243.4146000000001</v>
      </c>
      <c r="I10" s="19">
        <v>8952.4017999999996</v>
      </c>
      <c r="J10" s="19">
        <v>7993.6504099999993</v>
      </c>
      <c r="K10" s="19">
        <v>9517.9183799999992</v>
      </c>
      <c r="L10" s="19">
        <v>8745.4947300000003</v>
      </c>
      <c r="M10" s="19">
        <v>9251.3089099999997</v>
      </c>
      <c r="N10" s="38">
        <v>14317.02216</v>
      </c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4" t="s">
        <v>13</v>
      </c>
      <c r="C11" s="20">
        <v>2489.1650299999997</v>
      </c>
      <c r="D11" s="21">
        <v>2419.2470000000003</v>
      </c>
      <c r="E11" s="21">
        <v>2910.07771</v>
      </c>
      <c r="F11" s="19">
        <v>2408.1927500000002</v>
      </c>
      <c r="G11" s="21">
        <v>2292.0810800000004</v>
      </c>
      <c r="H11" s="19">
        <v>3903.3046600000002</v>
      </c>
      <c r="I11" s="19">
        <v>3247.5493099999999</v>
      </c>
      <c r="J11" s="19">
        <v>3275.45687</v>
      </c>
      <c r="K11" s="19">
        <v>3704.3238900000001</v>
      </c>
      <c r="L11" s="19">
        <v>3259.8841499999999</v>
      </c>
      <c r="M11" s="19">
        <v>2610.3890800000004</v>
      </c>
      <c r="N11" s="38">
        <v>6752.3926799999999</v>
      </c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4" t="s">
        <v>14</v>
      </c>
      <c r="C12" s="20">
        <v>847.8318099999999</v>
      </c>
      <c r="D12" s="21">
        <v>828.88841000000002</v>
      </c>
      <c r="E12" s="21">
        <v>1052.1844599999999</v>
      </c>
      <c r="F12" s="19">
        <v>860.22610999999995</v>
      </c>
      <c r="G12" s="21">
        <v>863.70767000000001</v>
      </c>
      <c r="H12" s="19">
        <v>995.67534000000012</v>
      </c>
      <c r="I12" s="19">
        <v>1122.36159</v>
      </c>
      <c r="J12" s="19">
        <v>1131.34267</v>
      </c>
      <c r="K12" s="19">
        <v>1108.3936500000002</v>
      </c>
      <c r="L12" s="19">
        <v>1138.1492399999997</v>
      </c>
      <c r="M12" s="19">
        <v>1180.8780300000001</v>
      </c>
      <c r="N12" s="38">
        <v>2327.0603799999999</v>
      </c>
      <c r="P12" s="225"/>
      <c r="Q12" s="225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4"/>
      <c r="B13" s="75" t="s">
        <v>34</v>
      </c>
      <c r="C13" s="76">
        <f>C10+C11+C12</f>
        <v>11259.874539999999</v>
      </c>
      <c r="D13" s="76">
        <f t="shared" ref="D13:N13" si="8">D10+D11+D12</f>
        <v>10046.861959999998</v>
      </c>
      <c r="E13" s="76">
        <f t="shared" si="8"/>
        <v>11239.452880000001</v>
      </c>
      <c r="F13" s="76">
        <f t="shared" si="8"/>
        <v>11461.92072</v>
      </c>
      <c r="G13" s="76">
        <f t="shared" si="8"/>
        <v>10079.383820000001</v>
      </c>
      <c r="H13" s="76">
        <f t="shared" si="8"/>
        <v>12142.3946</v>
      </c>
      <c r="I13" s="76">
        <f t="shared" si="8"/>
        <v>13322.3127</v>
      </c>
      <c r="J13" s="76">
        <f t="shared" si="8"/>
        <v>12400.44995</v>
      </c>
      <c r="K13" s="76">
        <f t="shared" si="8"/>
        <v>14330.635919999999</v>
      </c>
      <c r="L13" s="76">
        <f t="shared" si="8"/>
        <v>13143.528119999999</v>
      </c>
      <c r="M13" s="76">
        <f t="shared" si="8"/>
        <v>13042.57602</v>
      </c>
      <c r="N13" s="77">
        <f t="shared" si="8"/>
        <v>23396.47522</v>
      </c>
    </row>
    <row r="14" spans="1:28" ht="14.1" customHeight="1" x14ac:dyDescent="0.2">
      <c r="A14" s="29"/>
      <c r="B14" s="54" t="s">
        <v>35</v>
      </c>
      <c r="C14" s="20">
        <v>1295.9382800000005</v>
      </c>
      <c r="D14" s="21">
        <v>323.58433999999994</v>
      </c>
      <c r="E14" s="21">
        <v>96.126109999999983</v>
      </c>
      <c r="F14" s="19">
        <v>201.82894000000005</v>
      </c>
      <c r="G14" s="21">
        <v>306.46004999999997</v>
      </c>
      <c r="H14" s="19">
        <v>604.11479000000031</v>
      </c>
      <c r="I14" s="19">
        <v>254.02435</v>
      </c>
      <c r="J14" s="34">
        <v>256.02360999999996</v>
      </c>
      <c r="K14" s="19">
        <v>125.45706999999997</v>
      </c>
      <c r="L14" s="19">
        <v>738.12977999999987</v>
      </c>
      <c r="M14" s="19">
        <v>545.26003000000003</v>
      </c>
      <c r="N14" s="38">
        <v>2357.2805499999999</v>
      </c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4" t="s">
        <v>59</v>
      </c>
      <c r="C15" s="52">
        <v>0</v>
      </c>
      <c r="D15" s="21">
        <v>0</v>
      </c>
      <c r="E15" s="21">
        <v>0</v>
      </c>
      <c r="F15" s="19">
        <v>0</v>
      </c>
      <c r="G15" s="21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38">
        <v>0</v>
      </c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4" t="s">
        <v>58</v>
      </c>
      <c r="C16" s="52">
        <v>0</v>
      </c>
      <c r="D16" s="21">
        <v>0</v>
      </c>
      <c r="E16" s="21">
        <v>0</v>
      </c>
      <c r="F16" s="19">
        <v>0</v>
      </c>
      <c r="G16" s="21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38">
        <v>0</v>
      </c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5"/>
      <c r="B17" s="86" t="s">
        <v>62</v>
      </c>
      <c r="C17" s="87">
        <f>SUM(C13:C16)</f>
        <v>12555.812819999999</v>
      </c>
      <c r="D17" s="87">
        <f t="shared" ref="D17:N17" si="9">SUM(D13:D16)</f>
        <v>10370.446299999998</v>
      </c>
      <c r="E17" s="87">
        <f t="shared" si="9"/>
        <v>11335.57899</v>
      </c>
      <c r="F17" s="87">
        <f t="shared" si="9"/>
        <v>11663.749659999999</v>
      </c>
      <c r="G17" s="87">
        <f t="shared" si="9"/>
        <v>10385.843870000001</v>
      </c>
      <c r="H17" s="87">
        <f t="shared" si="9"/>
        <v>12746.509389999999</v>
      </c>
      <c r="I17" s="87">
        <f t="shared" si="9"/>
        <v>13576.33705</v>
      </c>
      <c r="J17" s="87">
        <f t="shared" si="9"/>
        <v>12656.47356</v>
      </c>
      <c r="K17" s="87">
        <f t="shared" si="9"/>
        <v>14456.092989999999</v>
      </c>
      <c r="L17" s="87">
        <f t="shared" si="9"/>
        <v>13881.657899999998</v>
      </c>
      <c r="M17" s="87">
        <f t="shared" si="9"/>
        <v>13587.83605</v>
      </c>
      <c r="N17" s="88">
        <f t="shared" si="9"/>
        <v>25753.75577</v>
      </c>
    </row>
    <row r="18" spans="1:28" ht="14.1" customHeight="1" x14ac:dyDescent="0.2">
      <c r="A18" s="70" t="s">
        <v>36</v>
      </c>
      <c r="B18" s="71"/>
      <c r="C18" s="84">
        <f>C38</f>
        <v>11378.041659999999</v>
      </c>
      <c r="D18" s="84">
        <f t="shared" ref="D18:N18" si="10">D38</f>
        <v>10410.60377</v>
      </c>
      <c r="E18" s="84">
        <f t="shared" si="10"/>
        <v>11586.91361</v>
      </c>
      <c r="F18" s="84">
        <f t="shared" si="10"/>
        <v>11591.477280000001</v>
      </c>
      <c r="G18" s="84">
        <f t="shared" si="10"/>
        <v>11517.09433</v>
      </c>
      <c r="H18" s="84">
        <f t="shared" si="10"/>
        <v>10156.261649999999</v>
      </c>
      <c r="I18" s="84">
        <f t="shared" si="10"/>
        <v>14057.237860000001</v>
      </c>
      <c r="J18" s="84">
        <f t="shared" si="10"/>
        <v>12657.27406</v>
      </c>
      <c r="K18" s="84">
        <f t="shared" si="10"/>
        <v>13461.997159999999</v>
      </c>
      <c r="L18" s="84">
        <f t="shared" si="10"/>
        <v>13016.095580000001</v>
      </c>
      <c r="M18" s="84">
        <f t="shared" si="10"/>
        <v>14413.44383</v>
      </c>
      <c r="N18" s="167">
        <f t="shared" si="10"/>
        <v>26240.364790000003</v>
      </c>
    </row>
    <row r="19" spans="1:28" ht="14.1" customHeight="1" x14ac:dyDescent="0.2">
      <c r="A19" s="30"/>
      <c r="B19" s="56" t="s">
        <v>87</v>
      </c>
      <c r="C19" s="20">
        <v>5663.484300000001</v>
      </c>
      <c r="D19" s="21">
        <v>5698.8390900000004</v>
      </c>
      <c r="E19" s="21">
        <v>5560.8354600000002</v>
      </c>
      <c r="F19" s="21">
        <v>5830.2223300000005</v>
      </c>
      <c r="G19" s="21">
        <v>5755.1693499999992</v>
      </c>
      <c r="H19" s="21">
        <v>5913.9900599999992</v>
      </c>
      <c r="I19" s="21">
        <v>6591.6865800000005</v>
      </c>
      <c r="J19" s="21">
        <v>6012.9063299999998</v>
      </c>
      <c r="K19" s="19">
        <v>6132.8711299999995</v>
      </c>
      <c r="L19" s="21">
        <v>5993.9254600000004</v>
      </c>
      <c r="M19" s="21">
        <v>5964.0696399999997</v>
      </c>
      <c r="N19" s="39">
        <v>6607.8597600000003</v>
      </c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7" t="s">
        <v>88</v>
      </c>
      <c r="C20" s="20">
        <v>1450.8435099999997</v>
      </c>
      <c r="D20" s="21">
        <v>1540.5282599999998</v>
      </c>
      <c r="E20" s="21">
        <v>1493.7093199999999</v>
      </c>
      <c r="F20" s="21">
        <v>1567.6207200000001</v>
      </c>
      <c r="G20" s="21">
        <v>1548.6576400000001</v>
      </c>
      <c r="H20" s="21">
        <v>1582.2816599999999</v>
      </c>
      <c r="I20" s="21">
        <v>876.47158999999999</v>
      </c>
      <c r="J20" s="21">
        <v>1592.9427200000002</v>
      </c>
      <c r="K20" s="19">
        <v>1614.8817099999999</v>
      </c>
      <c r="L20" s="21">
        <v>1587.8540999999998</v>
      </c>
      <c r="M20" s="21">
        <v>1577.06032</v>
      </c>
      <c r="N20" s="39">
        <v>1767.16824</v>
      </c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6" t="s">
        <v>37</v>
      </c>
      <c r="C21" s="20">
        <v>0</v>
      </c>
      <c r="D21" s="21">
        <v>5.4390599999999996</v>
      </c>
      <c r="E21" s="21">
        <v>0</v>
      </c>
      <c r="F21" s="21">
        <v>3.3768000000000002</v>
      </c>
      <c r="G21" s="21">
        <v>0</v>
      </c>
      <c r="H21" s="21">
        <v>0</v>
      </c>
      <c r="I21" s="21">
        <v>3.2079599999999999</v>
      </c>
      <c r="J21" s="41">
        <v>3.7220399999999998</v>
      </c>
      <c r="K21" s="19">
        <v>4.3188300000000002</v>
      </c>
      <c r="L21" s="21">
        <v>4.0438799999999997</v>
      </c>
      <c r="M21" s="21">
        <v>3.8619899999999996</v>
      </c>
      <c r="N21" s="39">
        <v>4.8602699999999999</v>
      </c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8"/>
      <c r="B22" s="79" t="s">
        <v>38</v>
      </c>
      <c r="C22" s="80">
        <f>SUM(C19:C21)</f>
        <v>7114.3278100000007</v>
      </c>
      <c r="D22" s="80">
        <f t="shared" ref="D22:N22" si="11">SUM(D19:D21)</f>
        <v>7244.8064100000001</v>
      </c>
      <c r="E22" s="80">
        <f t="shared" si="11"/>
        <v>7054.5447800000002</v>
      </c>
      <c r="F22" s="80">
        <f t="shared" si="11"/>
        <v>7401.2198500000004</v>
      </c>
      <c r="G22" s="80">
        <f t="shared" si="11"/>
        <v>7303.8269899999996</v>
      </c>
      <c r="H22" s="80">
        <f t="shared" si="11"/>
        <v>7496.2717199999988</v>
      </c>
      <c r="I22" s="80">
        <f t="shared" si="11"/>
        <v>7471.3661300000003</v>
      </c>
      <c r="J22" s="80">
        <f t="shared" si="11"/>
        <v>7609.5710899999995</v>
      </c>
      <c r="K22" s="80">
        <f t="shared" si="11"/>
        <v>7752.0716699999994</v>
      </c>
      <c r="L22" s="80">
        <f t="shared" si="11"/>
        <v>7585.8234400000001</v>
      </c>
      <c r="M22" s="80">
        <f t="shared" si="11"/>
        <v>7544.9919500000005</v>
      </c>
      <c r="N22" s="81">
        <f t="shared" si="11"/>
        <v>8379.8882699999995</v>
      </c>
    </row>
    <row r="23" spans="1:28" ht="14.1" customHeight="1" x14ac:dyDescent="0.2">
      <c r="A23" s="32"/>
      <c r="B23" s="56" t="s">
        <v>20</v>
      </c>
      <c r="C23" s="20">
        <v>2304.1300100000003</v>
      </c>
      <c r="D23" s="21">
        <v>1639.11626</v>
      </c>
      <c r="E23" s="21">
        <v>1883.92248</v>
      </c>
      <c r="F23" s="21">
        <v>1645.5879200000004</v>
      </c>
      <c r="G23" s="21">
        <v>2189.1926200000003</v>
      </c>
      <c r="H23" s="21">
        <v>291.58772999999997</v>
      </c>
      <c r="I23" s="21">
        <v>2401.8909200000003</v>
      </c>
      <c r="J23" s="19">
        <v>2006.2607699999999</v>
      </c>
      <c r="K23" s="19">
        <v>2160.4426899999999</v>
      </c>
      <c r="L23" s="21">
        <v>1911.90048</v>
      </c>
      <c r="M23" s="21">
        <v>2205.2516399999995</v>
      </c>
      <c r="N23" s="39">
        <v>3523.8253399999999</v>
      </c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6" t="s">
        <v>81</v>
      </c>
      <c r="C24" s="20">
        <v>151.57751000000002</v>
      </c>
      <c r="D24" s="21">
        <v>124.67325</v>
      </c>
      <c r="E24" s="21">
        <v>137.45546999999999</v>
      </c>
      <c r="F24" s="21">
        <v>136.50689000000003</v>
      </c>
      <c r="G24" s="21">
        <v>142.16273999999999</v>
      </c>
      <c r="H24" s="21">
        <v>120.99052</v>
      </c>
      <c r="I24" s="21">
        <v>216.09052999999997</v>
      </c>
      <c r="J24" s="19">
        <v>0</v>
      </c>
      <c r="K24" s="19">
        <v>118.45537000000002</v>
      </c>
      <c r="L24" s="21">
        <v>101.69155000000001</v>
      </c>
      <c r="M24" s="21">
        <v>114.976</v>
      </c>
      <c r="N24" s="39">
        <v>125.93846000000001</v>
      </c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6" t="s">
        <v>82</v>
      </c>
      <c r="C25" s="20">
        <v>78.407210000000006</v>
      </c>
      <c r="D25" s="21">
        <v>18.100750000000001</v>
      </c>
      <c r="E25" s="21">
        <v>48.645509999999994</v>
      </c>
      <c r="F25" s="21">
        <v>83.374210000000005</v>
      </c>
      <c r="G25" s="21">
        <v>198.52304000000001</v>
      </c>
      <c r="H25" s="21">
        <v>65.492450000000005</v>
      </c>
      <c r="I25" s="21">
        <v>203.26546000000002</v>
      </c>
      <c r="J25" s="19">
        <v>28.760570000000001</v>
      </c>
      <c r="K25" s="19">
        <v>161.56308999999999</v>
      </c>
      <c r="L25" s="21">
        <v>210.05090000000001</v>
      </c>
      <c r="M25" s="21">
        <v>250.56892000000005</v>
      </c>
      <c r="N25" s="39">
        <v>455.88021999999995</v>
      </c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6" t="s">
        <v>84</v>
      </c>
      <c r="C26" s="20">
        <v>688.80966999999987</v>
      </c>
      <c r="D26" s="21">
        <v>129.91812000000002</v>
      </c>
      <c r="E26" s="21">
        <v>667.87230999999997</v>
      </c>
      <c r="F26" s="21">
        <v>522.65431000000001</v>
      </c>
      <c r="G26" s="21">
        <v>261.43696</v>
      </c>
      <c r="H26" s="21">
        <v>779.2095700000001</v>
      </c>
      <c r="I26" s="21">
        <v>2185.4077499999999</v>
      </c>
      <c r="J26" s="19">
        <v>1454.6959900000002</v>
      </c>
      <c r="K26" s="19">
        <v>1327.2743799999998</v>
      </c>
      <c r="L26" s="21">
        <v>1407.7026999999998</v>
      </c>
      <c r="M26" s="21">
        <v>2206.5483200000003</v>
      </c>
      <c r="N26" s="39">
        <v>10525.895970000001</v>
      </c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6" t="s">
        <v>21</v>
      </c>
      <c r="C27" s="20">
        <v>296.66482000000008</v>
      </c>
      <c r="D27" s="21">
        <v>155.11607000000001</v>
      </c>
      <c r="E27" s="21">
        <v>264.12146999999999</v>
      </c>
      <c r="F27" s="21">
        <v>234.71666000000008</v>
      </c>
      <c r="G27" s="21">
        <v>267.10449999999997</v>
      </c>
      <c r="H27" s="21">
        <v>279.56918000000007</v>
      </c>
      <c r="I27" s="21">
        <v>442.35641000000004</v>
      </c>
      <c r="J27" s="19">
        <v>179.69091</v>
      </c>
      <c r="K27" s="19">
        <v>296.10651000000001</v>
      </c>
      <c r="L27" s="21">
        <v>233.06328999999997</v>
      </c>
      <c r="M27" s="21">
        <v>340.53399000000007</v>
      </c>
      <c r="N27" s="39">
        <v>735.11171000000013</v>
      </c>
      <c r="Y27" s="40"/>
      <c r="AB27" s="37"/>
    </row>
    <row r="28" spans="1:28" ht="14.1" customHeight="1" x14ac:dyDescent="0.2">
      <c r="A28" s="78"/>
      <c r="B28" s="79" t="s">
        <v>22</v>
      </c>
      <c r="C28" s="80">
        <f t="shared" ref="C28:E28" si="12">SUM(C23:C27)</f>
        <v>3519.5892199999998</v>
      </c>
      <c r="D28" s="80">
        <f t="shared" si="12"/>
        <v>2066.92445</v>
      </c>
      <c r="E28" s="80">
        <f t="shared" si="12"/>
        <v>3002.0172400000001</v>
      </c>
      <c r="F28" s="80">
        <f t="shared" ref="F28:N28" si="13">SUM(F23:F27)</f>
        <v>2622.8399900000004</v>
      </c>
      <c r="G28" s="80">
        <f t="shared" si="13"/>
        <v>3058.4198600000004</v>
      </c>
      <c r="H28" s="80">
        <f t="shared" si="13"/>
        <v>1536.8494500000002</v>
      </c>
      <c r="I28" s="80">
        <f t="shared" si="13"/>
        <v>5449.0110700000005</v>
      </c>
      <c r="J28" s="80">
        <f t="shared" si="13"/>
        <v>3669.4082399999998</v>
      </c>
      <c r="K28" s="80">
        <f t="shared" si="13"/>
        <v>4063.84204</v>
      </c>
      <c r="L28" s="80">
        <f t="shared" si="13"/>
        <v>3864.4089199999999</v>
      </c>
      <c r="M28" s="80">
        <f t="shared" si="13"/>
        <v>5117.8788700000005</v>
      </c>
      <c r="N28" s="81">
        <f t="shared" si="13"/>
        <v>15366.651700000002</v>
      </c>
      <c r="O28" s="42"/>
    </row>
    <row r="29" spans="1:28" ht="14.1" customHeight="1" x14ac:dyDescent="0.2">
      <c r="A29" s="29"/>
      <c r="B29" s="56" t="s">
        <v>39</v>
      </c>
      <c r="C29" s="52">
        <v>59.443910000000002</v>
      </c>
      <c r="D29" s="21">
        <v>406.53621000000004</v>
      </c>
      <c r="E29" s="21">
        <v>494.96276</v>
      </c>
      <c r="F29" s="21">
        <v>299.68432000000001</v>
      </c>
      <c r="G29" s="21">
        <v>186.09832</v>
      </c>
      <c r="H29" s="21">
        <v>126.77179</v>
      </c>
      <c r="I29" s="21">
        <v>185.38279000000003</v>
      </c>
      <c r="J29" s="19">
        <v>166.05744000000001</v>
      </c>
      <c r="K29" s="19">
        <v>176.18717000000001</v>
      </c>
      <c r="L29" s="21">
        <v>247.75758000000002</v>
      </c>
      <c r="M29" s="21">
        <v>246.13722999999999</v>
      </c>
      <c r="N29" s="39">
        <v>286.52823999999998</v>
      </c>
      <c r="O29" s="42"/>
      <c r="AB29" s="37"/>
    </row>
    <row r="30" spans="1:28" ht="14.1" customHeight="1" x14ac:dyDescent="0.2">
      <c r="A30" s="32"/>
      <c r="B30" s="56" t="s">
        <v>40</v>
      </c>
      <c r="C30" s="20">
        <v>11.304889999999999</v>
      </c>
      <c r="D30" s="21">
        <v>1.9645999999999999</v>
      </c>
      <c r="E30" s="21">
        <v>9.4947900000000001</v>
      </c>
      <c r="F30" s="21">
        <v>11.23302</v>
      </c>
      <c r="G30" s="21">
        <v>1.51797</v>
      </c>
      <c r="H30" s="21">
        <v>11.43988</v>
      </c>
      <c r="I30" s="21">
        <v>13.320819999999999</v>
      </c>
      <c r="J30" s="19">
        <v>10.755000000000001</v>
      </c>
      <c r="K30" s="19">
        <v>0</v>
      </c>
      <c r="L30" s="21">
        <v>8.3138400000000008</v>
      </c>
      <c r="M30" s="21">
        <v>12.032</v>
      </c>
      <c r="N30" s="39">
        <v>10.994429999999999</v>
      </c>
      <c r="O30" s="42"/>
      <c r="AB30" s="37"/>
    </row>
    <row r="31" spans="1:28" ht="14.1" customHeight="1" x14ac:dyDescent="0.2">
      <c r="A31" s="32"/>
      <c r="B31" s="56" t="s">
        <v>41</v>
      </c>
      <c r="C31" s="20">
        <v>29.47878</v>
      </c>
      <c r="D31" s="21">
        <v>11.779380000000002</v>
      </c>
      <c r="E31" s="21">
        <v>29.041950000000003</v>
      </c>
      <c r="F31" s="21">
        <v>45.232430000000001</v>
      </c>
      <c r="G31" s="21">
        <v>37.014040000000001</v>
      </c>
      <c r="H31" s="21">
        <v>62.943290000000005</v>
      </c>
      <c r="I31" s="21">
        <v>73.286680000000004</v>
      </c>
      <c r="J31" s="19">
        <v>27.209</v>
      </c>
      <c r="K31" s="19">
        <v>57.084689999999995</v>
      </c>
      <c r="L31" s="21">
        <v>35.145089999999996</v>
      </c>
      <c r="M31" s="21">
        <v>99.459299999999999</v>
      </c>
      <c r="N31" s="39">
        <v>355.75983999999994</v>
      </c>
      <c r="O31" s="42"/>
      <c r="Y31" s="40"/>
      <c r="AB31" s="37"/>
    </row>
    <row r="32" spans="1:28" ht="14.1" customHeight="1" x14ac:dyDescent="0.2">
      <c r="A32" s="32"/>
      <c r="B32" s="56" t="s">
        <v>42</v>
      </c>
      <c r="C32" s="20">
        <v>6.6631599999999995</v>
      </c>
      <c r="D32" s="21">
        <v>9.1259599999999992</v>
      </c>
      <c r="E32" s="21">
        <v>7.7351599999999996</v>
      </c>
      <c r="F32" s="21">
        <v>40.432600000000001</v>
      </c>
      <c r="G32" s="21">
        <v>24.268899999999999</v>
      </c>
      <c r="H32" s="21">
        <v>8.9919599999999988</v>
      </c>
      <c r="I32" s="21">
        <v>6.4974400000000001</v>
      </c>
      <c r="J32" s="19">
        <v>29.142600000000002</v>
      </c>
      <c r="K32" s="19">
        <v>10.16484</v>
      </c>
      <c r="L32" s="21">
        <v>9.1812000000000005</v>
      </c>
      <c r="M32" s="21">
        <v>17.215400000000002</v>
      </c>
      <c r="N32" s="39">
        <v>40.693479999999994</v>
      </c>
      <c r="O32" s="42"/>
      <c r="AB32" s="37"/>
    </row>
    <row r="33" spans="1:28" ht="14.1" customHeight="1" x14ac:dyDescent="0.2">
      <c r="A33" s="32"/>
      <c r="B33" s="56" t="s">
        <v>43</v>
      </c>
      <c r="C33" s="20">
        <v>36.266400000000004</v>
      </c>
      <c r="D33" s="21">
        <v>2.4984999999999999</v>
      </c>
      <c r="E33" s="21">
        <v>24.61504</v>
      </c>
      <c r="F33" s="21">
        <v>6.9140399999999991</v>
      </c>
      <c r="G33" s="21">
        <v>26.371080000000003</v>
      </c>
      <c r="H33" s="21">
        <v>19.414339999999999</v>
      </c>
      <c r="I33" s="21">
        <v>32.695329999999998</v>
      </c>
      <c r="J33" s="19">
        <v>16.879249999999999</v>
      </c>
      <c r="K33" s="19">
        <v>187.24594999999999</v>
      </c>
      <c r="L33" s="21">
        <v>22.189360000000001</v>
      </c>
      <c r="M33" s="21">
        <v>24.813220000000001</v>
      </c>
      <c r="N33" s="39">
        <v>16.716450000000002</v>
      </c>
      <c r="AB33" s="37"/>
    </row>
    <row r="34" spans="1:28" ht="14.1" customHeight="1" x14ac:dyDescent="0.2">
      <c r="A34" s="78"/>
      <c r="B34" s="79" t="s">
        <v>44</v>
      </c>
      <c r="C34" s="82">
        <f>SUM(C30:C33)</f>
        <v>83.71323000000001</v>
      </c>
      <c r="D34" s="82">
        <f t="shared" ref="D34:F34" si="14">SUM(D30:D33)</f>
        <v>25.36844</v>
      </c>
      <c r="E34" s="82">
        <f t="shared" si="14"/>
        <v>70.88694000000001</v>
      </c>
      <c r="F34" s="82">
        <f t="shared" si="14"/>
        <v>103.81209000000001</v>
      </c>
      <c r="G34" s="82">
        <f t="shared" ref="G34:N34" si="15">SUM(G30:G33)</f>
        <v>89.171990000000008</v>
      </c>
      <c r="H34" s="82">
        <f t="shared" si="15"/>
        <v>102.78947000000001</v>
      </c>
      <c r="I34" s="82">
        <f t="shared" si="15"/>
        <v>125.80027</v>
      </c>
      <c r="J34" s="82">
        <f t="shared" si="15"/>
        <v>83.985849999999999</v>
      </c>
      <c r="K34" s="82">
        <f t="shared" si="15"/>
        <v>254.49547999999999</v>
      </c>
      <c r="L34" s="82">
        <f t="shared" si="15"/>
        <v>74.829489999999993</v>
      </c>
      <c r="M34" s="82">
        <f t="shared" si="15"/>
        <v>153.51992000000001</v>
      </c>
      <c r="N34" s="83">
        <f t="shared" si="15"/>
        <v>424.16419999999994</v>
      </c>
    </row>
    <row r="35" spans="1:28" ht="14.1" customHeight="1" x14ac:dyDescent="0.2">
      <c r="A35" s="29"/>
      <c r="B35" s="56" t="s">
        <v>45</v>
      </c>
      <c r="C35" s="18">
        <v>600.96749</v>
      </c>
      <c r="D35" s="34">
        <v>666.9682600000001</v>
      </c>
      <c r="E35" s="34">
        <v>964.50189</v>
      </c>
      <c r="F35" s="21">
        <v>1163.92103</v>
      </c>
      <c r="G35" s="21">
        <v>879.57716999999991</v>
      </c>
      <c r="H35" s="21">
        <v>893.57921999999996</v>
      </c>
      <c r="I35" s="21">
        <v>825.67759999999987</v>
      </c>
      <c r="J35" s="19">
        <v>1128.25144</v>
      </c>
      <c r="K35" s="19">
        <v>1215.4008000000001</v>
      </c>
      <c r="L35" s="21">
        <v>1243.2761499999999</v>
      </c>
      <c r="M35" s="21">
        <v>1350.9158600000003</v>
      </c>
      <c r="N35" s="39">
        <v>1783.1323800000005</v>
      </c>
      <c r="AB35" s="37"/>
    </row>
    <row r="36" spans="1:28" ht="14.1" customHeight="1" x14ac:dyDescent="0.2">
      <c r="A36" s="29"/>
      <c r="B36" s="56" t="s">
        <v>60</v>
      </c>
      <c r="C36" s="53">
        <v>0</v>
      </c>
      <c r="D36" s="19">
        <v>0</v>
      </c>
      <c r="E36" s="19">
        <v>0</v>
      </c>
      <c r="F36" s="21">
        <v>0</v>
      </c>
      <c r="G36" s="21">
        <v>0</v>
      </c>
      <c r="H36" s="21">
        <v>0</v>
      </c>
      <c r="I36" s="21">
        <v>0</v>
      </c>
      <c r="J36" s="19">
        <v>0</v>
      </c>
      <c r="K36" s="19">
        <v>0</v>
      </c>
      <c r="L36" s="21">
        <v>0</v>
      </c>
      <c r="M36" s="21">
        <v>0</v>
      </c>
      <c r="N36" s="39">
        <v>0</v>
      </c>
      <c r="AB36" s="37"/>
    </row>
    <row r="37" spans="1:28" ht="14.1" customHeight="1" x14ac:dyDescent="0.2">
      <c r="A37" s="29"/>
      <c r="B37" s="56" t="s">
        <v>89</v>
      </c>
      <c r="C37" s="53">
        <v>0</v>
      </c>
      <c r="D37" s="19">
        <v>0</v>
      </c>
      <c r="E37" s="19">
        <v>0</v>
      </c>
      <c r="F37" s="21">
        <v>0</v>
      </c>
      <c r="G37" s="21">
        <v>0</v>
      </c>
      <c r="H37" s="21">
        <v>0</v>
      </c>
      <c r="I37" s="21">
        <v>0</v>
      </c>
      <c r="J37" s="19">
        <v>0</v>
      </c>
      <c r="K37" s="19">
        <v>0</v>
      </c>
      <c r="L37" s="21">
        <v>0</v>
      </c>
      <c r="M37" s="21">
        <v>0</v>
      </c>
      <c r="N37" s="39">
        <v>0</v>
      </c>
      <c r="AB37" s="37"/>
    </row>
    <row r="38" spans="1:28" ht="14.1" customHeight="1" x14ac:dyDescent="0.2">
      <c r="A38" s="89"/>
      <c r="B38" s="90" t="s">
        <v>86</v>
      </c>
      <c r="C38" s="91">
        <f>C22+C28+C29+C34+C35+C36+C37</f>
        <v>11378.041659999999</v>
      </c>
      <c r="D38" s="91">
        <f>D22+D28+D29+D34+D35+D36+D37</f>
        <v>10410.60377</v>
      </c>
      <c r="E38" s="91">
        <f t="shared" ref="E38:N38" si="16">E37+E36+E35+E34+E29+E28+E22</f>
        <v>11586.91361</v>
      </c>
      <c r="F38" s="91">
        <f t="shared" si="16"/>
        <v>11591.477280000001</v>
      </c>
      <c r="G38" s="91">
        <f t="shared" si="16"/>
        <v>11517.09433</v>
      </c>
      <c r="H38" s="91">
        <f t="shared" si="16"/>
        <v>10156.261649999999</v>
      </c>
      <c r="I38" s="91">
        <f t="shared" si="16"/>
        <v>14057.237860000001</v>
      </c>
      <c r="J38" s="91">
        <f t="shared" si="16"/>
        <v>12657.27406</v>
      </c>
      <c r="K38" s="91">
        <f t="shared" si="16"/>
        <v>13461.997159999999</v>
      </c>
      <c r="L38" s="91">
        <f t="shared" si="16"/>
        <v>13016.095580000001</v>
      </c>
      <c r="M38" s="91">
        <f t="shared" si="16"/>
        <v>14413.44383</v>
      </c>
      <c r="N38" s="92">
        <f t="shared" si="16"/>
        <v>26240.364790000003</v>
      </c>
      <c r="Y38" s="40"/>
    </row>
    <row r="39" spans="1:28" ht="14.1" customHeight="1" thickBot="1" x14ac:dyDescent="0.25">
      <c r="A39" s="59"/>
      <c r="B39" s="58" t="s">
        <v>46</v>
      </c>
      <c r="C39" s="33">
        <f>C17-C38</f>
        <v>1177.7711600000002</v>
      </c>
      <c r="D39" s="33">
        <f>D17-D38</f>
        <v>-40.157470000001922</v>
      </c>
      <c r="E39" s="33">
        <f t="shared" ref="E39:N39" si="17">E17-E38</f>
        <v>-251.33461999999963</v>
      </c>
      <c r="F39" s="33">
        <f t="shared" si="17"/>
        <v>72.27237999999852</v>
      </c>
      <c r="G39" s="33">
        <f t="shared" si="17"/>
        <v>-1131.2504599999993</v>
      </c>
      <c r="H39" s="33">
        <f t="shared" si="17"/>
        <v>2590.2477400000007</v>
      </c>
      <c r="I39" s="33">
        <f t="shared" si="17"/>
        <v>-480.900810000001</v>
      </c>
      <c r="J39" s="33">
        <f t="shared" si="17"/>
        <v>-0.80049999999937427</v>
      </c>
      <c r="K39" s="33">
        <f t="shared" si="17"/>
        <v>994.09583000000021</v>
      </c>
      <c r="L39" s="33">
        <f t="shared" si="17"/>
        <v>865.56231999999727</v>
      </c>
      <c r="M39" s="33">
        <f t="shared" si="17"/>
        <v>-825.60778000000028</v>
      </c>
      <c r="N39" s="50">
        <f t="shared" si="17"/>
        <v>-486.60902000000351</v>
      </c>
      <c r="Y39" s="37"/>
    </row>
    <row r="40" spans="1:28" ht="18" customHeight="1" thickBot="1" x14ac:dyDescent="0.3">
      <c r="A40" s="226" t="s">
        <v>48</v>
      </c>
      <c r="B40" s="227"/>
      <c r="C40" s="103">
        <f>C3+C17-C38</f>
        <v>2655.8960900000002</v>
      </c>
      <c r="D40" s="103">
        <f>D3+D17-D38</f>
        <v>2615.7386199999983</v>
      </c>
      <c r="E40" s="103">
        <f t="shared" ref="E40:M40" si="18">E3+E17-E38</f>
        <v>2364.4039999999986</v>
      </c>
      <c r="F40" s="103">
        <f>F3+F17-F38</f>
        <v>2436.6763799999972</v>
      </c>
      <c r="G40" s="103">
        <f t="shared" si="18"/>
        <v>1305.4259199999979</v>
      </c>
      <c r="H40" s="103">
        <f t="shared" si="18"/>
        <v>3895.6736599999986</v>
      </c>
      <c r="I40" s="103">
        <f t="shared" si="18"/>
        <v>3414.7728499999976</v>
      </c>
      <c r="J40" s="103">
        <f t="shared" si="18"/>
        <v>3413.9723499999982</v>
      </c>
      <c r="K40" s="103">
        <f t="shared" si="18"/>
        <v>4408.0681799999984</v>
      </c>
      <c r="L40" s="103">
        <f t="shared" si="18"/>
        <v>5273.6304999999957</v>
      </c>
      <c r="M40" s="103">
        <f t="shared" si="18"/>
        <v>4448.0227199999972</v>
      </c>
      <c r="N40" s="104">
        <f t="shared" ref="N40" si="19">N3+N17-N38</f>
        <v>3961.4136999999937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94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2025-01-28T06:30:16Z</cp:lastPrinted>
  <dcterms:created xsi:type="dcterms:W3CDTF">2012-03-20T09:28:01Z</dcterms:created>
  <dcterms:modified xsi:type="dcterms:W3CDTF">2025-01-28T06:51:54Z</dcterms:modified>
</cp:coreProperties>
</file>