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4/"/>
    </mc:Choice>
  </mc:AlternateContent>
  <xr:revisionPtr revIDLastSave="138" documentId="8_{E2907EBB-EF11-4DAE-901D-E6D723A82368}" xr6:coauthVersionLast="47" xr6:coauthVersionMax="47" xr10:uidLastSave="{DCD2899B-A8B8-4B3C-A216-718C8451FE59}"/>
  <bookViews>
    <workbookView xWindow="-120" yWindow="-120" windowWidth="29040" windowHeight="17520" activeTab="3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4" l="1"/>
  <c r="B1" i="3" l="1"/>
  <c r="D22" i="3"/>
  <c r="D27" i="3" s="1"/>
  <c r="D9" i="3"/>
  <c r="D14" i="3" s="1"/>
  <c r="D28" i="3" s="1"/>
  <c r="D34" i="3" s="1"/>
  <c r="G34" i="3"/>
  <c r="G27" i="3"/>
  <c r="G28" i="3" s="1"/>
  <c r="G22" i="3"/>
  <c r="G14" i="3"/>
  <c r="G9" i="3"/>
  <c r="K55" i="3" l="1"/>
  <c r="K54" i="3"/>
  <c r="K53" i="3"/>
  <c r="J56" i="3"/>
  <c r="I56" i="3"/>
  <c r="H56" i="3"/>
  <c r="G56" i="3"/>
  <c r="F56" i="3"/>
  <c r="E56" i="3"/>
  <c r="D56" i="3"/>
  <c r="C56" i="3"/>
  <c r="K47" i="3"/>
  <c r="K46" i="3"/>
  <c r="K45" i="3"/>
  <c r="J48" i="3"/>
  <c r="I48" i="3"/>
  <c r="H48" i="3"/>
  <c r="G48" i="3"/>
  <c r="F48" i="3"/>
  <c r="E48" i="3"/>
  <c r="D48" i="3"/>
  <c r="C48" i="3"/>
  <c r="K48" i="3" s="1"/>
  <c r="K56" i="3" l="1"/>
  <c r="D37" i="3"/>
  <c r="F22" i="3" l="1"/>
  <c r="F27" i="3" s="1"/>
  <c r="F9" i="3"/>
  <c r="F14" i="3" s="1"/>
  <c r="C22" i="3"/>
  <c r="C27" i="3" s="1"/>
  <c r="C9" i="3"/>
  <c r="C14" i="3" s="1"/>
  <c r="C28" i="3" l="1"/>
  <c r="C34" i="3" s="1"/>
  <c r="F28" i="3"/>
  <c r="F34" i="3" s="1"/>
  <c r="H32" i="3" l="1"/>
  <c r="H29" i="3"/>
  <c r="H26" i="3"/>
  <c r="H23" i="3"/>
  <c r="H13" i="3"/>
  <c r="H10" i="3"/>
  <c r="H7" i="3"/>
  <c r="I38" i="4"/>
  <c r="H33" i="3"/>
  <c r="E33" i="3"/>
  <c r="E32" i="3"/>
  <c r="H31" i="3"/>
  <c r="E31" i="3"/>
  <c r="H30" i="3"/>
  <c r="E30" i="3"/>
  <c r="E29" i="3"/>
  <c r="E26" i="3"/>
  <c r="H25" i="3"/>
  <c r="E25" i="3"/>
  <c r="H24" i="3"/>
  <c r="E24" i="3"/>
  <c r="E23" i="3"/>
  <c r="H21" i="3"/>
  <c r="E21" i="3"/>
  <c r="H20" i="3"/>
  <c r="E20" i="3"/>
  <c r="H19" i="3"/>
  <c r="E19" i="3"/>
  <c r="H18" i="3"/>
  <c r="E18" i="3"/>
  <c r="H17" i="3"/>
  <c r="E17" i="3"/>
  <c r="H16" i="3"/>
  <c r="E16" i="3"/>
  <c r="E13" i="3"/>
  <c r="H12" i="3"/>
  <c r="E12" i="3"/>
  <c r="H11" i="3"/>
  <c r="E11" i="3"/>
  <c r="E10" i="3"/>
  <c r="H8" i="3"/>
  <c r="E8" i="3"/>
  <c r="E7" i="3"/>
  <c r="H6" i="3"/>
  <c r="E6" i="3"/>
  <c r="H22" i="3" l="1"/>
  <c r="E9" i="3"/>
  <c r="H9" i="3"/>
  <c r="E22" i="3"/>
  <c r="E14" i="3"/>
  <c r="H14" i="3"/>
  <c r="H27" i="3"/>
  <c r="E27" i="3"/>
  <c r="E28" i="3" l="1"/>
  <c r="H34" i="3"/>
  <c r="H28" i="3"/>
  <c r="E34" i="3" l="1"/>
  <c r="I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J17" i="4" s="1"/>
  <c r="K13" i="4"/>
  <c r="K17" i="4" s="1"/>
  <c r="L13" i="4"/>
  <c r="L17" i="4" s="1"/>
  <c r="M13" i="4"/>
  <c r="M17" i="4" s="1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M21" i="1"/>
  <c r="L11" i="1" l="1"/>
  <c r="I11" i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<sst xmlns="http://schemas.openxmlformats.org/spreadsheetml/2006/main" count="187" uniqueCount="153">
  <si>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</si>
  <si>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</si>
  <si>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</si>
  <si>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</si>
  <si>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</si>
  <si>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</si>
  <si>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</si>
  <si>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</si>
  <si>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</si>
  <si>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</si>
  <si>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</si>
  <si>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</si>
  <si>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</si>
  <si>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</si>
  <si>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</si>
  <si>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</si>
  <si>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</si>
  <si>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</si>
  <si>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</si>
  <si>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</si>
  <si>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</si>
  <si>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</si>
  <si>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</si>
  <si>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</si>
  <si>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</si>
  <si>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</si>
  <si>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</si>
  <si>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</si>
  <si>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</si>
  <si>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</si>
  <si>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</si>
  <si>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</si>
  <si>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</si>
  <si>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</si>
  <si>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</si>
  <si>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</si>
  <si>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</si>
  <si>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</si>
  <si>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</si>
  <si>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</si>
  <si>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</si>
  <si>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</si>
  <si>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</si>
  <si>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</si>
  <si>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</si>
  <si>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</si>
  <si>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</si>
  <si>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</si>
  <si>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</si>
  <si>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</si>
  <si>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</si>
  <si>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</si>
  <si>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</si>
  <si>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</si>
  <si>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</si>
  <si>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</si>
  <si>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</si>
  <si>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</si>
  <si>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</si>
  <si>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</si>
  <si>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</si>
  <si>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</si>
  <si>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</si>
  <si>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</si>
  <si>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</si>
  <si>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</si>
  <si>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</si>
  <si>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</si>
  <si>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</si>
  <si>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</si>
  <si>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</si>
  <si>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</si>
  <si>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</si>
  <si>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</si>
  <si>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</si>
  <si>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</si>
  <si>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</si>
  <si>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</si>
  <si>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</si>
  <si>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</si>
  <si>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</si>
  <si>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</si>
  <si>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</si>
  <si>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</si>
  <si>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</si>
  <si>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</si>
  <si>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</si>
  <si>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</si>
  <si>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</si>
  <si>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</si>
  <si>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</si>
  <si>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</si>
  <si>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</si>
  <si>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</si>
  <si>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</si>
  <si>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</si>
  <si>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</si>
  <si>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</si>
  <si>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</si>
  <si>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</si>
  <si>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</si>
  <si>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</si>
  <si>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</si>
  <si>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</si>
  <si>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</si>
  <si>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</si>
  <si>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</si>
  <si>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</si>
  <si>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</si>
  <si>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</si>
  <si>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</si>
  <si>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</si>
  <si>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</si>
  <si>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</si>
  <si>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</si>
  <si>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</si>
  <si>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</si>
  <si>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</si>
  <si>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</si>
  <si>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</si>
  <si>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</si>
  <si>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</si>
  <si>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Skutočnosť 06_2024</t>
  </si>
  <si>
    <t>Plán aktualizovaný</t>
  </si>
  <si>
    <t>Skutočnosť 07_2024</t>
  </si>
  <si>
    <t>Skutočnosť 08_2024</t>
  </si>
  <si>
    <t>*/</t>
  </si>
  <si>
    <t>**/</t>
  </si>
  <si>
    <t>***/</t>
  </si>
  <si>
    <t>*/ oddĺženie SP - v sume 19 919 756,44 €</t>
  </si>
  <si>
    <t>***/ pokuta a penále SP - vo výške 10 686 150,12 €</t>
  </si>
  <si>
    <t>**/ rozpustenie rezervy vytvorenej na pokuty a penále SP - v sume 2 749 492,23 €</t>
  </si>
  <si>
    <t>September</t>
  </si>
  <si>
    <t>Skutočnosť 09_2024</t>
  </si>
  <si>
    <t>Október 2024</t>
  </si>
  <si>
    <r>
      <t xml:space="preserve">V položke "Počet hospitalizačných prípadov" je uvedený aj počet JZS (za október </t>
    </r>
    <r>
      <rPr>
        <b/>
        <sz val="10"/>
        <color rgb="FF000000"/>
        <rFont val="Arial"/>
        <family val="2"/>
        <charset val="238"/>
      </rPr>
      <t>885</t>
    </r>
    <r>
      <rPr>
        <sz val="10"/>
        <color indexed="8"/>
        <rFont val="Arial"/>
        <family val="2"/>
        <charset val="238"/>
      </rPr>
      <t xml:space="preserve"> prípadov a za 1-10 </t>
    </r>
    <r>
      <rPr>
        <b/>
        <sz val="10"/>
        <color rgb="FF000000"/>
        <rFont val="Arial"/>
        <family val="2"/>
        <charset val="238"/>
      </rPr>
      <t>8 604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</si>
  <si>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Plánované výnosy</t>
  </si>
  <si>
    <t>z dofinancovania nemocníc (KPI):</t>
  </si>
  <si>
    <t>Poisťovňa</t>
  </si>
  <si>
    <t>Máj</t>
  </si>
  <si>
    <t>Jún</t>
  </si>
  <si>
    <t>Júl</t>
  </si>
  <si>
    <t xml:space="preserve">August </t>
  </si>
  <si>
    <t>Október</t>
  </si>
  <si>
    <t>November</t>
  </si>
  <si>
    <t>December</t>
  </si>
  <si>
    <t>SPOLU</t>
  </si>
  <si>
    <t>Všeobecná zdravotná poisťovňa</t>
  </si>
  <si>
    <t>Zdravotná poisťovňa Dôvera</t>
  </si>
  <si>
    <t>Union zdravotná poisťovňa</t>
  </si>
  <si>
    <t>Reálne príjmy</t>
  </si>
  <si>
    <t>Január-Október</t>
  </si>
  <si>
    <t>Skutočnosť 10_2024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</si>
</sst>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;[Red]\(#,##0\);\-"/>
    <numFmt numFmtId="165" formatCode="#,##0;[Red]\ \(#,##0\);\-"/>
  </numFmts>
  <fonts count="33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40" fontId="15" fillId="0" borderId="0" applyFont="0" applyFill="0" applyBorder="0" applyAlignment="0" applyProtection="0"/>
    <xf numFmtId="0" fontId="27" fillId="0" borderId="0"/>
    <xf numFmtId="0" fontId="27" fillId="0" borderId="0"/>
    <xf numFmtId="0" fontId="16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4" fontId="1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49" fontId="0" fillId="0" borderId="0" xfId="0" applyNumberFormat="1" applyAlignment="1">
      <alignment horizontal="right"/>
    </xf>
    <xf numFmtId="0" fontId="12" fillId="0" borderId="0" xfId="0" applyFont="1"/>
    <xf numFmtId="0" fontId="13" fillId="0" borderId="0" xfId="0" applyFont="1"/>
    <xf numFmtId="0" fontId="12" fillId="0" borderId="1" xfId="0" applyFont="1" applyBorder="1"/>
    <xf numFmtId="164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6" fillId="0" borderId="0" xfId="2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right"/>
    </xf>
    <xf numFmtId="3" fontId="21" fillId="0" borderId="1" xfId="13" applyNumberFormat="1" applyFont="1" applyBorder="1" applyAlignment="1">
      <alignment horizontal="right"/>
    </xf>
    <xf numFmtId="3" fontId="21" fillId="0" borderId="1" xfId="0" applyNumberFormat="1" applyFont="1" applyBorder="1"/>
    <xf numFmtId="3" fontId="24" fillId="0" borderId="1" xfId="13" applyNumberFormat="1" applyFont="1" applyBorder="1" applyAlignment="1">
      <alignment horizontal="right"/>
    </xf>
    <xf numFmtId="3" fontId="24" fillId="0" borderId="1" xfId="0" applyNumberFormat="1" applyFont="1" applyBorder="1"/>
    <xf numFmtId="0" fontId="19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5" fillId="0" borderId="0" xfId="0" applyFont="1"/>
    <xf numFmtId="0" fontId="20" fillId="0" borderId="0" xfId="0" applyFont="1"/>
    <xf numFmtId="49" fontId="22" fillId="0" borderId="0" xfId="0" applyNumberFormat="1" applyFont="1" applyAlignment="1">
      <alignment horizontal="right"/>
    </xf>
    <xf numFmtId="3" fontId="21" fillId="0" borderId="0" xfId="0" applyNumberFormat="1" applyFont="1"/>
    <xf numFmtId="0" fontId="21" fillId="0" borderId="9" xfId="0" applyFont="1" applyBorder="1" applyAlignment="1">
      <alignment horizontal="center"/>
    </xf>
    <xf numFmtId="16" fontId="21" fillId="0" borderId="9" xfId="0" applyNumberFormat="1" applyFont="1" applyBorder="1"/>
    <xf numFmtId="16" fontId="24" fillId="0" borderId="9" xfId="0" applyNumberFormat="1" applyFont="1" applyBorder="1"/>
    <xf numFmtId="16" fontId="21" fillId="0" borderId="9" xfId="0" applyNumberFormat="1" applyFont="1" applyBorder="1" applyAlignment="1">
      <alignment horizontal="center"/>
    </xf>
    <xf numFmtId="3" fontId="21" fillId="4" borderId="5" xfId="0" applyNumberFormat="1" applyFont="1" applyFill="1" applyBorder="1" applyAlignment="1">
      <alignment horizontal="right"/>
    </xf>
    <xf numFmtId="3" fontId="21" fillId="5" borderId="1" xfId="0" applyNumberFormat="1" applyFont="1" applyFill="1" applyBorder="1"/>
    <xf numFmtId="0" fontId="21" fillId="0" borderId="0" xfId="0" applyFont="1"/>
    <xf numFmtId="3" fontId="0" fillId="0" borderId="0" xfId="0" applyNumberFormat="1"/>
    <xf numFmtId="3" fontId="16" fillId="0" borderId="0" xfId="0" applyNumberFormat="1" applyFont="1"/>
    <xf numFmtId="3" fontId="21" fillId="0" borderId="10" xfId="0" applyNumberFormat="1" applyFont="1" applyBorder="1"/>
    <xf numFmtId="3" fontId="24" fillId="0" borderId="10" xfId="0" applyNumberFormat="1" applyFont="1" applyBorder="1"/>
    <xf numFmtId="4" fontId="0" fillId="0" borderId="0" xfId="0" applyNumberFormat="1"/>
    <xf numFmtId="3" fontId="24" fillId="3" borderId="1" xfId="0" applyNumberFormat="1" applyFont="1" applyFill="1" applyBorder="1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4" xfId="0" applyFont="1" applyBorder="1"/>
    <xf numFmtId="0" fontId="0" fillId="0" borderId="14" xfId="0" applyBorder="1"/>
    <xf numFmtId="49" fontId="12" fillId="0" borderId="15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right"/>
    </xf>
    <xf numFmtId="49" fontId="12" fillId="0" borderId="14" xfId="0" applyNumberFormat="1" applyFont="1" applyBorder="1" applyAlignment="1">
      <alignment horizontal="right"/>
    </xf>
    <xf numFmtId="49" fontId="29" fillId="2" borderId="1" xfId="0" applyNumberFormat="1" applyFont="1" applyFill="1" applyBorder="1" applyAlignment="1">
      <alignment horizontal="center" vertical="center" wrapText="1"/>
    </xf>
    <xf numFmtId="3" fontId="21" fillId="4" borderId="25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24" fillId="0" borderId="1" xfId="13" applyNumberFormat="1" applyFont="1" applyFill="1" applyBorder="1" applyAlignment="1">
      <alignment horizontal="right"/>
    </xf>
    <xf numFmtId="3" fontId="21" fillId="0" borderId="1" xfId="13" applyNumberFormat="1" applyFont="1" applyFill="1" applyBorder="1" applyAlignment="1">
      <alignment horizontal="right"/>
    </xf>
    <xf numFmtId="0" fontId="21" fillId="0" borderId="2" xfId="0" applyFont="1" applyBorder="1"/>
    <xf numFmtId="0" fontId="22" fillId="0" borderId="9" xfId="0" applyFont="1" applyBorder="1"/>
    <xf numFmtId="0" fontId="21" fillId="0" borderId="2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center"/>
    </xf>
    <xf numFmtId="0" fontId="23" fillId="0" borderId="0" xfId="0" applyFont="1"/>
    <xf numFmtId="0" fontId="22" fillId="0" borderId="12" xfId="0" applyFont="1" applyBorder="1"/>
    <xf numFmtId="0" fontId="21" fillId="0" borderId="27" xfId="0" applyFont="1" applyBorder="1"/>
    <xf numFmtId="3" fontId="21" fillId="0" borderId="13" xfId="0" applyNumberFormat="1" applyFont="1" applyBorder="1" applyAlignment="1">
      <alignment horizontal="right"/>
    </xf>
    <xf numFmtId="3" fontId="21" fillId="0" borderId="13" xfId="0" applyNumberFormat="1" applyFont="1" applyBorder="1"/>
    <xf numFmtId="3" fontId="24" fillId="0" borderId="13" xfId="0" applyNumberFormat="1" applyFont="1" applyBorder="1"/>
    <xf numFmtId="3" fontId="21" fillId="0" borderId="24" xfId="0" applyNumberFormat="1" applyFont="1" applyBorder="1"/>
    <xf numFmtId="0" fontId="12" fillId="11" borderId="1" xfId="0" applyFont="1" applyFill="1" applyBorder="1"/>
    <xf numFmtId="0" fontId="14" fillId="15" borderId="3" xfId="0" applyFont="1" applyFill="1" applyBorder="1" applyAlignment="1">
      <alignment horizontal="center" vertical="center" wrapText="1"/>
    </xf>
    <xf numFmtId="0" fontId="14" fillId="15" borderId="26" xfId="0" applyFont="1" applyFill="1" applyBorder="1" applyAlignment="1">
      <alignment horizontal="center" vertical="center" wrapText="1"/>
    </xf>
    <xf numFmtId="0" fontId="22" fillId="14" borderId="7" xfId="0" applyFont="1" applyFill="1" applyBorder="1"/>
    <xf numFmtId="0" fontId="21" fillId="14" borderId="8" xfId="0" applyFont="1" applyFill="1" applyBorder="1"/>
    <xf numFmtId="0" fontId="22" fillId="16" borderId="7" xfId="0" applyFont="1" applyFill="1" applyBorder="1"/>
    <xf numFmtId="0" fontId="21" fillId="16" borderId="8" xfId="0" applyFont="1" applyFill="1" applyBorder="1"/>
    <xf numFmtId="0" fontId="21" fillId="8" borderId="9" xfId="0" applyFont="1" applyFill="1" applyBorder="1" applyAlignment="1">
      <alignment horizontal="center"/>
    </xf>
    <xf numFmtId="0" fontId="21" fillId="8" borderId="2" xfId="0" applyFont="1" applyFill="1" applyBorder="1"/>
    <xf numFmtId="3" fontId="24" fillId="8" borderId="1" xfId="13" applyNumberFormat="1" applyFont="1" applyFill="1" applyBorder="1" applyAlignment="1">
      <alignment horizontal="right"/>
    </xf>
    <xf numFmtId="3" fontId="24" fillId="8" borderId="10" xfId="13" applyNumberFormat="1" applyFont="1" applyFill="1" applyBorder="1" applyAlignment="1">
      <alignment horizontal="right"/>
    </xf>
    <xf numFmtId="0" fontId="21" fillId="7" borderId="9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left"/>
    </xf>
    <xf numFmtId="3" fontId="24" fillId="7" borderId="1" xfId="13" applyNumberFormat="1" applyFont="1" applyFill="1" applyBorder="1" applyAlignment="1">
      <alignment horizontal="right"/>
    </xf>
    <xf numFmtId="3" fontId="24" fillId="7" borderId="10" xfId="13" applyNumberFormat="1" applyFont="1" applyFill="1" applyBorder="1" applyAlignment="1">
      <alignment horizontal="right"/>
    </xf>
    <xf numFmtId="3" fontId="21" fillId="7" borderId="1" xfId="13" applyNumberFormat="1" applyFont="1" applyFill="1" applyBorder="1" applyAlignment="1">
      <alignment horizontal="right"/>
    </xf>
    <xf numFmtId="3" fontId="21" fillId="7" borderId="10" xfId="13" applyNumberFormat="1" applyFont="1" applyFill="1" applyBorder="1" applyAlignment="1">
      <alignment horizontal="right"/>
    </xf>
    <xf numFmtId="3" fontId="24" fillId="14" borderId="8" xfId="13" applyNumberFormat="1" applyFont="1" applyFill="1" applyBorder="1" applyAlignment="1">
      <alignment horizontal="right"/>
    </xf>
    <xf numFmtId="0" fontId="21" fillId="16" borderId="12" xfId="0" applyFont="1" applyFill="1" applyBorder="1" applyAlignment="1">
      <alignment horizontal="center"/>
    </xf>
    <xf numFmtId="0" fontId="21" fillId="16" borderId="27" xfId="0" applyFont="1" applyFill="1" applyBorder="1"/>
    <xf numFmtId="3" fontId="24" fillId="16" borderId="13" xfId="0" applyNumberFormat="1" applyFont="1" applyFill="1" applyBorder="1"/>
    <xf numFmtId="3" fontId="24" fillId="16" borderId="24" xfId="0" applyNumberFormat="1" applyFont="1" applyFill="1" applyBorder="1"/>
    <xf numFmtId="0" fontId="21" fillId="14" borderId="9" xfId="0" applyFont="1" applyFill="1" applyBorder="1" applyAlignment="1">
      <alignment horizontal="center"/>
    </xf>
    <xf numFmtId="0" fontId="21" fillId="14" borderId="2" xfId="0" applyFont="1" applyFill="1" applyBorder="1"/>
    <xf numFmtId="3" fontId="21" fillId="14" borderId="1" xfId="13" applyNumberFormat="1" applyFont="1" applyFill="1" applyBorder="1" applyAlignment="1">
      <alignment horizontal="right"/>
    </xf>
    <xf numFmtId="3" fontId="21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6" fillId="12" borderId="8" xfId="0" applyNumberFormat="1" applyFont="1" applyFill="1" applyBorder="1"/>
    <xf numFmtId="3" fontId="26" fillId="12" borderId="8" xfId="0" applyNumberFormat="1" applyFont="1" applyFill="1" applyBorder="1"/>
    <xf numFmtId="3" fontId="11" fillId="12" borderId="8" xfId="0" applyNumberFormat="1" applyFont="1" applyFill="1" applyBorder="1"/>
    <xf numFmtId="3" fontId="0" fillId="12" borderId="11" xfId="0" applyNumberFormat="1" applyFill="1" applyBorder="1"/>
    <xf numFmtId="0" fontId="20" fillId="13" borderId="28" xfId="0" applyFont="1" applyFill="1" applyBorder="1"/>
    <xf numFmtId="0" fontId="18" fillId="13" borderId="29" xfId="0" applyFont="1" applyFill="1" applyBorder="1"/>
    <xf numFmtId="3" fontId="22" fillId="13" borderId="30" xfId="0" applyNumberFormat="1" applyFont="1" applyFill="1" applyBorder="1" applyAlignment="1">
      <alignment horizontal="right"/>
    </xf>
    <xf numFmtId="3" fontId="22" fillId="13" borderId="30" xfId="0" applyNumberFormat="1" applyFont="1" applyFill="1" applyBorder="1"/>
    <xf numFmtId="3" fontId="22" fillId="13" borderId="31" xfId="0" applyNumberFormat="1" applyFont="1" applyFill="1" applyBorder="1"/>
    <xf numFmtId="3" fontId="22" fillId="13" borderId="3" xfId="0" applyNumberFormat="1" applyFont="1" applyFill="1" applyBorder="1" applyAlignment="1">
      <alignment horizontal="right"/>
    </xf>
    <xf numFmtId="3" fontId="22" fillId="13" borderId="26" xfId="0" applyNumberFormat="1" applyFont="1" applyFill="1" applyBorder="1" applyAlignment="1">
      <alignment horizontal="right"/>
    </xf>
    <xf numFmtId="3" fontId="22" fillId="16" borderId="8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2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21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2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1" fillId="0" borderId="1" xfId="5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2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2" fillId="16" borderId="11" xfId="0" applyNumberFormat="1" applyFont="1" applyFill="1" applyBorder="1" applyAlignment="1">
      <alignment horizontal="right"/>
    </xf>
    <xf numFmtId="3" fontId="24" fillId="14" borderId="11" xfId="13" applyNumberFormat="1" applyFont="1" applyFill="1" applyBorder="1" applyAlignment="1">
      <alignment horizontal="right"/>
    </xf>
    <xf numFmtId="3" fontId="30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3" fontId="12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" fontId="11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12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right" vertical="center"/>
    </xf>
    <xf numFmtId="9" fontId="12" fillId="13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49" fontId="28" fillId="9" borderId="1" xfId="0" applyNumberFormat="1" applyFont="1" applyFill="1" applyBorder="1" applyAlignment="1">
      <alignment horizontal="center" vertical="center" wrapText="1"/>
    </xf>
    <xf numFmtId="0" fontId="32" fillId="18" borderId="0" xfId="0" applyFont="1" applyFill="1"/>
    <xf numFmtId="0" fontId="0" fillId="18" borderId="0" xfId="0" applyFill="1"/>
    <xf numFmtId="0" fontId="12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18" borderId="0" xfId="0" applyFill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4" fontId="12" fillId="0" borderId="1" xfId="23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2" fillId="18" borderId="0" xfId="0" applyFont="1" applyFill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11" fillId="0" borderId="1" xfId="23" applyFont="1" applyBorder="1" applyAlignment="1">
      <alignment horizontal="left" vertical="center"/>
    </xf>
    <xf numFmtId="3" fontId="16" fillId="0" borderId="1" xfId="24" applyNumberFormat="1" applyFont="1" applyBorder="1" applyAlignment="1">
      <alignment vertical="center"/>
    </xf>
    <xf numFmtId="0" fontId="28" fillId="9" borderId="4" xfId="0" applyFont="1" applyFill="1" applyBorder="1" applyAlignment="1">
      <alignment horizontal="left" vertical="center"/>
    </xf>
    <xf numFmtId="0" fontId="28" fillId="9" borderId="16" xfId="0" applyFont="1" applyFill="1" applyBorder="1" applyAlignment="1">
      <alignment horizontal="left" vertical="center"/>
    </xf>
    <xf numFmtId="0" fontId="28" fillId="9" borderId="17" xfId="0" applyFont="1" applyFill="1" applyBorder="1" applyAlignment="1">
      <alignment horizontal="left" vertical="center"/>
    </xf>
    <xf numFmtId="0" fontId="28" fillId="9" borderId="18" xfId="0" applyFont="1" applyFill="1" applyBorder="1" applyAlignment="1">
      <alignment horizontal="left" vertical="center"/>
    </xf>
    <xf numFmtId="0" fontId="28" fillId="9" borderId="19" xfId="0" applyFont="1" applyFill="1" applyBorder="1" applyAlignment="1">
      <alignment horizontal="left" vertical="center"/>
    </xf>
    <xf numFmtId="0" fontId="28" fillId="9" borderId="20" xfId="0" applyFont="1" applyFill="1" applyBorder="1" applyAlignment="1">
      <alignment horizontal="left" vertical="center"/>
    </xf>
    <xf numFmtId="49" fontId="28" fillId="9" borderId="14" xfId="0" applyNumberFormat="1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49" fontId="28" fillId="9" borderId="14" xfId="0" applyNumberFormat="1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20" fillId="13" borderId="21" xfId="0" applyFont="1" applyFill="1" applyBorder="1" applyAlignment="1">
      <alignment horizontal="center"/>
    </xf>
    <xf numFmtId="0" fontId="20" fillId="13" borderId="22" xfId="0" applyFont="1" applyFill="1" applyBorder="1" applyAlignment="1">
      <alignment horizontal="center"/>
    </xf>
    <xf numFmtId="0" fontId="29" fillId="15" borderId="28" xfId="0" applyFont="1" applyFill="1" applyBorder="1" applyAlignment="1">
      <alignment horizontal="left" vertical="center"/>
    </xf>
    <xf numFmtId="0" fontId="29" fillId="15" borderId="29" xfId="0" applyFont="1" applyFill="1" applyBorder="1" applyAlignment="1">
      <alignment horizontal="left" vertical="center"/>
    </xf>
  </cellXfs>
  <cellStyles count="25">
    <cellStyle name="čiarky 2" xfId="1" xr:uid="{00000000-0005-0000-0000-000000000000}"/>
    <cellStyle name="Mena" xfId="23" builtinId="4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19" xfId="20" xr:uid="{E5A5E18E-4971-4AF8-A8BC-8F6B679BB453}"/>
    <cellStyle name="Normálna 2" xfId="4" xr:uid="{00000000-0005-0000-0000-000004000000}"/>
    <cellStyle name="Normálna 20" xfId="21" xr:uid="{02844B4F-F717-4827-8EF3-090E3B9B24EB}"/>
    <cellStyle name="Normálna 22" xfId="24" xr:uid="{DC2E3A37-1F99-4BA4-9DA5-4211EEA2F23C}"/>
    <cellStyle name="Normálna 23" xfId="19" xr:uid="{A36CA3A7-D892-4179-9C6E-2429211500D0}"/>
    <cellStyle name="Normálna 24" xfId="22" xr:uid="{B4C8E961-50F8-444B-A1CA-5D82428D02F4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48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7" t="s">
        <v>98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8" t="s">
        <v>134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99</v>
      </c>
      <c r="B20" s="1"/>
    </row>
    <row r="21" spans="1:2" ht="23.25" customHeight="1" x14ac:dyDescent="0.2">
      <c r="A21" t="s">
        <v>100</v>
      </c>
      <c r="B21" s="1"/>
    </row>
    <row r="22" spans="1:2" ht="23.25" customHeight="1" x14ac:dyDescent="0.2">
      <c r="A22" t="s">
        <v>117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91</v>
      </c>
    </row>
    <row r="26" spans="1:2" x14ac:dyDescent="0.2">
      <c r="A26" t="s">
        <v>92</v>
      </c>
    </row>
    <row r="27" spans="1:2" x14ac:dyDescent="0.2">
      <c r="A27" t="s">
        <v>93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73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7.5703125" customWidth="1"/>
    <col min="3" max="8" width="15.28515625" style="17" customWidth="1"/>
    <col min="9" max="11" width="15.28515625" customWidth="1"/>
  </cols>
  <sheetData>
    <row r="1" spans="1:9" ht="20.100000000000001" customHeight="1" x14ac:dyDescent="0.25">
      <c r="A1" s="10"/>
      <c r="B1" t="str">
        <f>+Cover!A9</f>
        <v>Univerzitná nemocnica Martin</v>
      </c>
      <c r="H1" s="17" t="s">
        <v>101</v>
      </c>
    </row>
    <row r="2" spans="1:9" ht="20.100000000000001" customHeight="1" x14ac:dyDescent="0.2">
      <c r="A2" s="203" t="s">
        <v>0</v>
      </c>
      <c r="B2" s="204"/>
      <c r="C2" s="209" t="s">
        <v>9</v>
      </c>
      <c r="D2" s="210"/>
      <c r="E2" s="211"/>
      <c r="F2" s="212" t="s">
        <v>10</v>
      </c>
      <c r="G2" s="213"/>
      <c r="H2" s="214"/>
    </row>
    <row r="3" spans="1:9" ht="20.100000000000001" customHeight="1" x14ac:dyDescent="0.2">
      <c r="A3" s="205"/>
      <c r="B3" s="206"/>
      <c r="C3" s="209" t="s">
        <v>143</v>
      </c>
      <c r="D3" s="210"/>
      <c r="E3" s="211"/>
      <c r="F3" s="212" t="s">
        <v>151</v>
      </c>
      <c r="G3" s="213"/>
      <c r="H3" s="214"/>
    </row>
    <row r="4" spans="1:9" ht="28.5" customHeight="1" x14ac:dyDescent="0.2">
      <c r="A4" s="207"/>
      <c r="B4" s="208"/>
      <c r="C4" s="189" t="s">
        <v>123</v>
      </c>
      <c r="D4" s="189" t="s">
        <v>11</v>
      </c>
      <c r="E4" s="189" t="s">
        <v>71</v>
      </c>
      <c r="F4" s="189" t="s">
        <v>123</v>
      </c>
      <c r="G4" s="189" t="s">
        <v>11</v>
      </c>
      <c r="H4" s="189" t="s">
        <v>71</v>
      </c>
    </row>
    <row r="5" spans="1:9" ht="20.100000000000001" customHeight="1" x14ac:dyDescent="0.2">
      <c r="A5" s="44" t="s">
        <v>50</v>
      </c>
      <c r="B5" s="45"/>
      <c r="C5" s="48"/>
      <c r="D5" s="46"/>
      <c r="E5" s="46"/>
      <c r="F5" s="48"/>
      <c r="G5" s="46"/>
      <c r="H5" s="47"/>
    </row>
    <row r="6" spans="1:9" ht="20.100000000000001" customHeight="1" x14ac:dyDescent="0.2">
      <c r="A6" s="127">
        <v>1</v>
      </c>
      <c r="B6" s="128" t="s">
        <v>12</v>
      </c>
      <c r="C6" s="170">
        <v>7429.4709999999995</v>
      </c>
      <c r="D6" s="202">
        <v>7750.9957199999999</v>
      </c>
      <c r="E6" s="111">
        <f t="shared" ref="E6:E14" si="0">D6/C6</f>
        <v>1.0432769331759961</v>
      </c>
      <c r="F6" s="178">
        <v>80885.749039999995</v>
      </c>
      <c r="G6" s="178">
        <v>81340.234590000007</v>
      </c>
      <c r="H6" s="111">
        <f t="shared" ref="H6:H14" si="1">G6/F6</f>
        <v>1.0056188581473759</v>
      </c>
    </row>
    <row r="7" spans="1:9" ht="20.100000000000001" customHeight="1" x14ac:dyDescent="0.2">
      <c r="A7" s="127">
        <v>2</v>
      </c>
      <c r="B7" s="129" t="s">
        <v>13</v>
      </c>
      <c r="C7" s="170">
        <v>2608.518</v>
      </c>
      <c r="D7" s="202">
        <v>2689.6044100000004</v>
      </c>
      <c r="E7" s="111">
        <f t="shared" si="0"/>
        <v>1.0310852407382278</v>
      </c>
      <c r="F7" s="178">
        <v>29852.89646</v>
      </c>
      <c r="G7" s="178">
        <v>30234.590649999998</v>
      </c>
      <c r="H7" s="111">
        <f t="shared" si="1"/>
        <v>1.0127858343833214</v>
      </c>
    </row>
    <row r="8" spans="1:9" ht="20.100000000000001" customHeight="1" x14ac:dyDescent="0.2">
      <c r="A8" s="127">
        <v>3</v>
      </c>
      <c r="B8" s="129" t="s">
        <v>14</v>
      </c>
      <c r="C8" s="170">
        <v>916.92</v>
      </c>
      <c r="D8" s="202">
        <v>703.65818999999999</v>
      </c>
      <c r="E8" s="111">
        <f t="shared" si="0"/>
        <v>0.76741503075513684</v>
      </c>
      <c r="F8" s="178">
        <v>10469.132950000001</v>
      </c>
      <c r="G8" s="178">
        <v>10358.397139999999</v>
      </c>
      <c r="H8" s="111">
        <f t="shared" si="1"/>
        <v>0.98942263790813723</v>
      </c>
    </row>
    <row r="9" spans="1:9" ht="20.100000000000001" customHeight="1" x14ac:dyDescent="0.2">
      <c r="A9" s="130">
        <v>4</v>
      </c>
      <c r="B9" s="131" t="s">
        <v>15</v>
      </c>
      <c r="C9" s="113">
        <f t="shared" ref="C9" si="2">SUM(C6:C8)</f>
        <v>10954.909</v>
      </c>
      <c r="D9" s="113">
        <f t="shared" ref="D9" si="3">SUM(D6:D8)</f>
        <v>11144.258320000001</v>
      </c>
      <c r="E9" s="114">
        <f t="shared" si="0"/>
        <v>1.0172844265525165</v>
      </c>
      <c r="F9" s="113">
        <f t="shared" ref="F9:G9" si="4">SUM(F6:F8)</f>
        <v>121207.77845</v>
      </c>
      <c r="G9" s="113">
        <f t="shared" si="4"/>
        <v>121933.22238000001</v>
      </c>
      <c r="H9" s="114">
        <f t="shared" si="1"/>
        <v>1.0059851268563533</v>
      </c>
    </row>
    <row r="10" spans="1:9" s="8" customFormat="1" ht="20.100000000000001" customHeight="1" x14ac:dyDescent="0.2">
      <c r="A10" s="132">
        <v>5</v>
      </c>
      <c r="B10" s="133" t="s">
        <v>16</v>
      </c>
      <c r="C10" s="170">
        <v>442.49999999999994</v>
      </c>
      <c r="D10" s="187">
        <v>1223.72938</v>
      </c>
      <c r="E10" s="112">
        <f t="shared" si="0"/>
        <v>2.7654901242937857</v>
      </c>
      <c r="F10" s="178">
        <v>5653.6513699999996</v>
      </c>
      <c r="G10" s="178">
        <v>26506.828099999995</v>
      </c>
      <c r="H10" s="111">
        <f t="shared" si="1"/>
        <v>4.6884440453214573</v>
      </c>
      <c r="I10" s="8" t="s">
        <v>126</v>
      </c>
    </row>
    <row r="11" spans="1:9" s="8" customFormat="1" ht="20.100000000000001" customHeight="1" x14ac:dyDescent="0.2">
      <c r="A11" s="134">
        <v>6</v>
      </c>
      <c r="B11" s="135" t="s">
        <v>51</v>
      </c>
      <c r="C11" s="170">
        <v>16.666666666666668</v>
      </c>
      <c r="D11" s="187">
        <v>14.284219999999999</v>
      </c>
      <c r="E11" s="112">
        <f t="shared" si="0"/>
        <v>0.85705319999999996</v>
      </c>
      <c r="F11" s="178">
        <v>384.8579533333334</v>
      </c>
      <c r="G11" s="178">
        <v>526.32239000000004</v>
      </c>
      <c r="H11" s="111">
        <f t="shared" si="1"/>
        <v>1.3675757131726505</v>
      </c>
    </row>
    <row r="12" spans="1:9" s="8" customFormat="1" ht="20.100000000000001" customHeight="1" x14ac:dyDescent="0.2">
      <c r="A12" s="134">
        <v>7</v>
      </c>
      <c r="B12" s="135" t="s">
        <v>52</v>
      </c>
      <c r="C12" s="170">
        <v>191.66666666666666</v>
      </c>
      <c r="D12" s="187">
        <v>183.08331000000001</v>
      </c>
      <c r="E12" s="112">
        <f t="shared" si="0"/>
        <v>0.95521726956521746</v>
      </c>
      <c r="F12" s="178">
        <v>1865.7663533333337</v>
      </c>
      <c r="G12" s="178">
        <v>1799.2099699999999</v>
      </c>
      <c r="H12" s="111">
        <f t="shared" si="1"/>
        <v>0.96432758945704766</v>
      </c>
    </row>
    <row r="13" spans="1:9" ht="20.100000000000001" customHeight="1" x14ac:dyDescent="0.2">
      <c r="A13" s="134">
        <v>8</v>
      </c>
      <c r="B13" s="135" t="s">
        <v>53</v>
      </c>
      <c r="C13" s="170">
        <v>55.829166666666666</v>
      </c>
      <c r="D13" s="187">
        <v>67.037449999999993</v>
      </c>
      <c r="E13" s="112">
        <f t="shared" si="0"/>
        <v>1.2007603552503918</v>
      </c>
      <c r="F13" s="178">
        <v>751.29341333333332</v>
      </c>
      <c r="G13" s="178">
        <v>3527.5814499999997</v>
      </c>
      <c r="H13" s="111">
        <f t="shared" si="1"/>
        <v>4.6953445716352702</v>
      </c>
      <c r="I13" t="s">
        <v>127</v>
      </c>
    </row>
    <row r="14" spans="1:9" ht="19.5" customHeight="1" x14ac:dyDescent="0.2">
      <c r="A14" s="136">
        <v>9</v>
      </c>
      <c r="B14" s="137" t="s">
        <v>17</v>
      </c>
      <c r="C14" s="171">
        <f t="shared" ref="C14:D14" si="5">C9+C10+C11+C13</f>
        <v>11469.904833333332</v>
      </c>
      <c r="D14" s="171">
        <f t="shared" si="5"/>
        <v>12449.309370000001</v>
      </c>
      <c r="E14" s="115">
        <f t="shared" si="0"/>
        <v>1.0853890726120383</v>
      </c>
      <c r="F14" s="171">
        <f t="shared" ref="F14:G14" si="6">F9+F10+F11+F13</f>
        <v>127997.58118666666</v>
      </c>
      <c r="G14" s="171">
        <f t="shared" si="6"/>
        <v>152493.95431999999</v>
      </c>
      <c r="H14" s="115">
        <f t="shared" si="1"/>
        <v>1.1913815316369829</v>
      </c>
    </row>
    <row r="15" spans="1:9" ht="20.100000000000001" customHeight="1" x14ac:dyDescent="0.2">
      <c r="A15" s="138" t="s">
        <v>18</v>
      </c>
      <c r="B15" s="139"/>
      <c r="C15" s="172"/>
      <c r="D15" s="188"/>
      <c r="E15" s="116"/>
      <c r="F15" s="179"/>
      <c r="G15" s="179"/>
      <c r="H15" s="116"/>
    </row>
    <row r="16" spans="1:9" ht="20.100000000000001" customHeight="1" x14ac:dyDescent="0.2">
      <c r="A16" s="127">
        <v>10</v>
      </c>
      <c r="B16" s="140" t="s">
        <v>19</v>
      </c>
      <c r="C16" s="170">
        <v>9638.7220481494933</v>
      </c>
      <c r="D16" s="187">
        <v>9254.8019700000004</v>
      </c>
      <c r="E16" s="111">
        <f t="shared" ref="E16:E25" si="7">D16/C16</f>
        <v>0.96016898544935214</v>
      </c>
      <c r="F16" s="178">
        <v>92369.834342241273</v>
      </c>
      <c r="G16" s="178">
        <v>91090.745809999993</v>
      </c>
      <c r="H16" s="111">
        <f t="shared" ref="H16:H34" si="8">G16/F16</f>
        <v>0.98615252975877277</v>
      </c>
    </row>
    <row r="17" spans="1:9" ht="20.100000000000001" customHeight="1" x14ac:dyDescent="0.2">
      <c r="A17" s="141">
        <v>41285</v>
      </c>
      <c r="B17" s="142" t="s">
        <v>20</v>
      </c>
      <c r="C17" s="170">
        <v>2035.2585419999994</v>
      </c>
      <c r="D17" s="187">
        <v>1948.6161100000002</v>
      </c>
      <c r="E17" s="112">
        <f t="shared" si="7"/>
        <v>0.95742927485033047</v>
      </c>
      <c r="F17" s="178">
        <v>18496.0928456</v>
      </c>
      <c r="G17" s="178">
        <v>18345.65854</v>
      </c>
      <c r="H17" s="111">
        <f t="shared" si="8"/>
        <v>0.99186669818021667</v>
      </c>
    </row>
    <row r="18" spans="1:9" ht="20.100000000000001" customHeight="1" x14ac:dyDescent="0.2">
      <c r="A18" s="143">
        <v>41316</v>
      </c>
      <c r="B18" s="144" t="s">
        <v>82</v>
      </c>
      <c r="C18" s="170">
        <v>155.62592480000001</v>
      </c>
      <c r="D18" s="187">
        <v>131.60932</v>
      </c>
      <c r="E18" s="112">
        <f t="shared" si="7"/>
        <v>0.84567735208086614</v>
      </c>
      <c r="F18" s="178">
        <v>1481.5957847999998</v>
      </c>
      <c r="G18" s="178">
        <v>1303.1504699999998</v>
      </c>
      <c r="H18" s="111">
        <f t="shared" si="8"/>
        <v>0.87955870512679124</v>
      </c>
    </row>
    <row r="19" spans="1:9" ht="20.100000000000001" customHeight="1" x14ac:dyDescent="0.2">
      <c r="A19" s="143">
        <v>41344</v>
      </c>
      <c r="B19" s="144" t="s">
        <v>83</v>
      </c>
      <c r="C19" s="170">
        <v>200</v>
      </c>
      <c r="D19" s="187">
        <v>223.48917</v>
      </c>
      <c r="E19" s="112">
        <f t="shared" si="7"/>
        <v>1.11744585</v>
      </c>
      <c r="F19" s="178">
        <v>2000</v>
      </c>
      <c r="G19" s="178">
        <v>2167.7901999999999</v>
      </c>
      <c r="H19" s="111">
        <f t="shared" si="8"/>
        <v>1.0838950999999999</v>
      </c>
    </row>
    <row r="20" spans="1:9" ht="20.100000000000001" customHeight="1" x14ac:dyDescent="0.2">
      <c r="A20" s="143">
        <v>41375</v>
      </c>
      <c r="B20" s="144" t="s">
        <v>84</v>
      </c>
      <c r="C20" s="170">
        <v>2289.1739303999998</v>
      </c>
      <c r="D20" s="187">
        <v>2358.7429200000001</v>
      </c>
      <c r="E20" s="112">
        <f t="shared" si="7"/>
        <v>1.0303904341544918</v>
      </c>
      <c r="F20" s="178">
        <v>21632.039610599997</v>
      </c>
      <c r="G20" s="178">
        <v>21114.108789999995</v>
      </c>
      <c r="H20" s="111">
        <f t="shared" si="8"/>
        <v>0.97605723593691052</v>
      </c>
    </row>
    <row r="21" spans="1:9" ht="20.100000000000001" customHeight="1" x14ac:dyDescent="0.2">
      <c r="A21" s="143">
        <v>41405</v>
      </c>
      <c r="B21" s="144" t="s">
        <v>21</v>
      </c>
      <c r="C21" s="170">
        <v>272.35833333333329</v>
      </c>
      <c r="D21" s="187">
        <v>255.92967999999999</v>
      </c>
      <c r="E21" s="112">
        <f t="shared" si="7"/>
        <v>0.93968000489551151</v>
      </c>
      <c r="F21" s="178">
        <v>2735.7377766666664</v>
      </c>
      <c r="G21" s="178">
        <v>2557.7465999999999</v>
      </c>
      <c r="H21" s="111">
        <f t="shared" si="8"/>
        <v>0.9349385097560271</v>
      </c>
    </row>
    <row r="22" spans="1:9" ht="20.100000000000001" customHeight="1" x14ac:dyDescent="0.2">
      <c r="A22" s="145">
        <v>11</v>
      </c>
      <c r="B22" s="146" t="s">
        <v>22</v>
      </c>
      <c r="C22" s="117">
        <f t="shared" ref="C22:D22" si="9">C17+C18+C19+C20+C21</f>
        <v>4952.4167305333322</v>
      </c>
      <c r="D22" s="117">
        <f t="shared" si="9"/>
        <v>4918.3872000000001</v>
      </c>
      <c r="E22" s="118">
        <f t="shared" si="7"/>
        <v>0.99312870212970394</v>
      </c>
      <c r="F22" s="117">
        <f t="shared" ref="F22:G22" si="10">F17+F18+F19+F20+F21</f>
        <v>46345.466017666666</v>
      </c>
      <c r="G22" s="117">
        <f t="shared" si="10"/>
        <v>45488.454599999997</v>
      </c>
      <c r="H22" s="118">
        <f t="shared" si="8"/>
        <v>0.98150819289766167</v>
      </c>
    </row>
    <row r="23" spans="1:9" ht="20.100000000000001" customHeight="1" x14ac:dyDescent="0.2">
      <c r="A23" s="127">
        <v>12</v>
      </c>
      <c r="B23" s="144" t="s">
        <v>23</v>
      </c>
      <c r="C23" s="170">
        <v>239.39400000000001</v>
      </c>
      <c r="D23" s="187">
        <v>219.26714000000001</v>
      </c>
      <c r="E23" s="112">
        <f t="shared" si="7"/>
        <v>0.91592579596815293</v>
      </c>
      <c r="F23" s="178">
        <v>1992.8149099999998</v>
      </c>
      <c r="G23" s="178">
        <v>1968.2566000000002</v>
      </c>
      <c r="H23" s="111">
        <f t="shared" si="8"/>
        <v>0.98767657253226815</v>
      </c>
    </row>
    <row r="24" spans="1:9" ht="20.100000000000001" customHeight="1" x14ac:dyDescent="0.2">
      <c r="A24" s="127">
        <v>13</v>
      </c>
      <c r="B24" s="144" t="s">
        <v>24</v>
      </c>
      <c r="C24" s="170">
        <v>195.370833333333</v>
      </c>
      <c r="D24" s="187">
        <v>192.46921</v>
      </c>
      <c r="E24" s="112">
        <f t="shared" si="7"/>
        <v>0.98514812429354603</v>
      </c>
      <c r="F24" s="178">
        <v>1472.6588266666647</v>
      </c>
      <c r="G24" s="178">
        <v>1090.76053</v>
      </c>
      <c r="H24" s="111">
        <f t="shared" si="8"/>
        <v>0.74067428942039193</v>
      </c>
    </row>
    <row r="25" spans="1:9" ht="20.100000000000001" customHeight="1" x14ac:dyDescent="0.2">
      <c r="A25" s="127">
        <v>14</v>
      </c>
      <c r="B25" s="144" t="s">
        <v>25</v>
      </c>
      <c r="C25" s="170">
        <v>802.08416666666665</v>
      </c>
      <c r="D25" s="187">
        <v>677.21902999999998</v>
      </c>
      <c r="E25" s="112">
        <f t="shared" si="7"/>
        <v>0.84432414719569127</v>
      </c>
      <c r="F25" s="178">
        <v>7720.7298233333322</v>
      </c>
      <c r="G25" s="178">
        <v>17549.721619999997</v>
      </c>
      <c r="H25" s="111">
        <f t="shared" si="8"/>
        <v>2.273065114513114</v>
      </c>
      <c r="I25" t="s">
        <v>128</v>
      </c>
    </row>
    <row r="26" spans="1:9" ht="20.100000000000001" customHeight="1" x14ac:dyDescent="0.2">
      <c r="A26" s="127">
        <v>15</v>
      </c>
      <c r="B26" s="144" t="s">
        <v>7</v>
      </c>
      <c r="C26" s="170">
        <v>0</v>
      </c>
      <c r="D26" s="187">
        <v>0</v>
      </c>
      <c r="E26" s="112" t="e">
        <f>D26/C26</f>
        <v>#DIV/0!</v>
      </c>
      <c r="F26" s="178">
        <v>0</v>
      </c>
      <c r="G26" s="178">
        <v>0</v>
      </c>
      <c r="H26" s="111" t="e">
        <f t="shared" si="8"/>
        <v>#DIV/0!</v>
      </c>
    </row>
    <row r="27" spans="1:9" ht="20.100000000000001" customHeight="1" x14ac:dyDescent="0.2">
      <c r="A27" s="147">
        <v>16</v>
      </c>
      <c r="B27" s="148" t="s">
        <v>26</v>
      </c>
      <c r="C27" s="119">
        <f t="shared" ref="C27:D27" si="11">C16+C22+C23+C24+C25+C26</f>
        <v>15827.987778682826</v>
      </c>
      <c r="D27" s="119">
        <f t="shared" si="11"/>
        <v>15262.144550000001</v>
      </c>
      <c r="E27" s="120">
        <f t="shared" ref="E27:E34" si="12">D27/C27</f>
        <v>0.96425046338202869</v>
      </c>
      <c r="F27" s="119">
        <f t="shared" ref="F27:G27" si="13">F16+F22+F23+F24+F25+F26</f>
        <v>149901.5039199079</v>
      </c>
      <c r="G27" s="119">
        <f t="shared" si="13"/>
        <v>157187.93915999998</v>
      </c>
      <c r="H27" s="120">
        <f t="shared" si="8"/>
        <v>1.0486081530174989</v>
      </c>
    </row>
    <row r="28" spans="1:9" ht="20.100000000000001" customHeight="1" x14ac:dyDescent="0.2">
      <c r="A28" s="149">
        <v>17</v>
      </c>
      <c r="B28" s="150" t="s">
        <v>27</v>
      </c>
      <c r="C28" s="121">
        <f t="shared" ref="C28:D28" si="14">SUM(C14-C27)</f>
        <v>-4358.0829453494935</v>
      </c>
      <c r="D28" s="121">
        <f t="shared" si="14"/>
        <v>-2812.83518</v>
      </c>
      <c r="E28" s="180">
        <f t="shared" si="12"/>
        <v>0.64542947329664158</v>
      </c>
      <c r="F28" s="121">
        <f t="shared" ref="F28:G28" si="15">SUM(F14-F27)</f>
        <v>-21903.922733241241</v>
      </c>
      <c r="G28" s="121">
        <f t="shared" si="15"/>
        <v>-4693.9848399999901</v>
      </c>
      <c r="H28" s="180">
        <f t="shared" si="8"/>
        <v>0.21429882204964279</v>
      </c>
    </row>
    <row r="29" spans="1:9" ht="20.100000000000001" customHeight="1" x14ac:dyDescent="0.2">
      <c r="A29" s="143">
        <v>43483</v>
      </c>
      <c r="B29" s="144" t="s">
        <v>28</v>
      </c>
      <c r="C29" s="170">
        <v>272.06500000000034</v>
      </c>
      <c r="D29" s="187">
        <v>217.66228000000001</v>
      </c>
      <c r="E29" s="112">
        <f t="shared" si="12"/>
        <v>0.8000377850881214</v>
      </c>
      <c r="F29" s="178">
        <v>2412.7714700000015</v>
      </c>
      <c r="G29" s="178">
        <v>2143.5390700000003</v>
      </c>
      <c r="H29" s="111">
        <f t="shared" si="8"/>
        <v>0.88841363413502183</v>
      </c>
    </row>
    <row r="30" spans="1:9" ht="20.100000000000001" customHeight="1" x14ac:dyDescent="0.2">
      <c r="A30" s="143">
        <v>43514</v>
      </c>
      <c r="B30" s="144" t="s">
        <v>54</v>
      </c>
      <c r="C30" s="170">
        <v>191.66666666666666</v>
      </c>
      <c r="D30" s="187">
        <v>183.08331000000001</v>
      </c>
      <c r="E30" s="112">
        <f t="shared" si="12"/>
        <v>0.95521726956521746</v>
      </c>
      <c r="F30" s="178">
        <v>1865.7663533333337</v>
      </c>
      <c r="G30" s="178">
        <v>1799.2099699999999</v>
      </c>
      <c r="H30" s="111">
        <f t="shared" si="8"/>
        <v>0.96432758945704766</v>
      </c>
    </row>
    <row r="31" spans="1:9" ht="20.100000000000001" customHeight="1" x14ac:dyDescent="0.2">
      <c r="A31" s="127">
        <v>19</v>
      </c>
      <c r="B31" s="144" t="s">
        <v>29</v>
      </c>
      <c r="C31" s="170">
        <v>0</v>
      </c>
      <c r="D31" s="187">
        <v>0</v>
      </c>
      <c r="E31" s="112" t="e">
        <f t="shared" si="12"/>
        <v>#DIV/0!</v>
      </c>
      <c r="F31" s="178">
        <v>0</v>
      </c>
      <c r="G31" s="178">
        <v>2.6042500000000004</v>
      </c>
      <c r="H31" s="111" t="e">
        <f t="shared" si="8"/>
        <v>#DIV/0!</v>
      </c>
    </row>
    <row r="32" spans="1:9" ht="20.100000000000001" customHeight="1" x14ac:dyDescent="0.2">
      <c r="A32" s="127">
        <v>20</v>
      </c>
      <c r="B32" s="144" t="s">
        <v>30</v>
      </c>
      <c r="C32" s="170">
        <v>0.6</v>
      </c>
      <c r="D32" s="187">
        <v>0.87741999999999998</v>
      </c>
      <c r="E32" s="112">
        <f t="shared" si="12"/>
        <v>1.4623666666666666</v>
      </c>
      <c r="F32" s="178">
        <v>5.8737899999999987</v>
      </c>
      <c r="G32" s="178">
        <v>6.5874700000000006</v>
      </c>
      <c r="H32" s="111">
        <f t="shared" si="8"/>
        <v>1.1215024711472494</v>
      </c>
    </row>
    <row r="33" spans="1:11" ht="20.100000000000001" customHeight="1" x14ac:dyDescent="0.2">
      <c r="A33" s="127">
        <v>21</v>
      </c>
      <c r="B33" s="144" t="s">
        <v>31</v>
      </c>
      <c r="C33" s="170">
        <v>0</v>
      </c>
      <c r="D33" s="187">
        <v>0</v>
      </c>
      <c r="E33" s="112" t="e">
        <f t="shared" si="12"/>
        <v>#DIV/0!</v>
      </c>
      <c r="F33" s="178">
        <v>0</v>
      </c>
      <c r="G33" s="178">
        <v>0</v>
      </c>
      <c r="H33" s="111" t="e">
        <f t="shared" si="8"/>
        <v>#DIV/0!</v>
      </c>
    </row>
    <row r="34" spans="1:11" ht="20.100000000000001" customHeight="1" x14ac:dyDescent="0.2">
      <c r="A34" s="151">
        <v>22</v>
      </c>
      <c r="B34" s="152" t="s">
        <v>32</v>
      </c>
      <c r="C34" s="173">
        <f t="shared" ref="C34:D34" si="16">C28-C29-C31-C32-C33</f>
        <v>-4630.7479453494943</v>
      </c>
      <c r="D34" s="173">
        <f t="shared" si="16"/>
        <v>-3031.3748799999998</v>
      </c>
      <c r="E34" s="185">
        <f t="shared" si="12"/>
        <v>0.65461884684186034</v>
      </c>
      <c r="F34" s="173">
        <f t="shared" ref="F34:G34" si="17">F28-F29-F31-F32-F33</f>
        <v>-24322.567993241242</v>
      </c>
      <c r="G34" s="173">
        <f t="shared" si="17"/>
        <v>-6846.7156299999915</v>
      </c>
      <c r="H34" s="185">
        <f t="shared" si="8"/>
        <v>0.28149641238139644</v>
      </c>
    </row>
    <row r="35" spans="1:11" ht="20.100000000000001" customHeight="1" x14ac:dyDescent="0.2">
      <c r="A35" s="153"/>
      <c r="B35" s="154" t="s">
        <v>67</v>
      </c>
      <c r="C35" s="154"/>
      <c r="D35" s="154"/>
      <c r="E35" s="122"/>
      <c r="F35" s="181"/>
      <c r="G35" s="181"/>
      <c r="H35" s="122"/>
    </row>
    <row r="36" spans="1:11" ht="20.100000000000001" customHeight="1" x14ac:dyDescent="0.2">
      <c r="A36" s="153"/>
      <c r="B36" s="155" t="s">
        <v>68</v>
      </c>
      <c r="C36" s="176"/>
      <c r="D36" s="177">
        <v>482.39</v>
      </c>
      <c r="E36" s="123"/>
      <c r="F36" s="109"/>
      <c r="G36" s="109">
        <v>467.47</v>
      </c>
      <c r="H36" s="177"/>
    </row>
    <row r="37" spans="1:11" ht="20.100000000000001" customHeight="1" x14ac:dyDescent="0.2">
      <c r="A37" s="153"/>
      <c r="B37" s="142" t="s">
        <v>94</v>
      </c>
      <c r="C37" s="177"/>
      <c r="D37" s="177">
        <f>-229+3672</f>
        <v>3443</v>
      </c>
      <c r="E37" s="124"/>
      <c r="F37" s="110"/>
      <c r="G37" s="178">
        <v>32665</v>
      </c>
      <c r="H37" s="110"/>
    </row>
    <row r="38" spans="1:11" ht="20.100000000000001" customHeight="1" x14ac:dyDescent="0.2">
      <c r="A38" s="153"/>
      <c r="B38" s="156"/>
      <c r="C38" s="125"/>
      <c r="D38" s="157"/>
      <c r="E38" s="125"/>
      <c r="F38" s="126"/>
      <c r="G38" s="125"/>
      <c r="H38" s="182"/>
    </row>
    <row r="39" spans="1:11" ht="20.100000000000001" customHeight="1" x14ac:dyDescent="0.2">
      <c r="A39" s="157"/>
      <c r="B39" s="106" t="s">
        <v>96</v>
      </c>
      <c r="C39" s="184"/>
      <c r="D39" s="183">
        <v>10429.755250000002</v>
      </c>
      <c r="E39" s="184"/>
      <c r="F39" s="158"/>
      <c r="G39" s="183">
        <v>71019.892449999999</v>
      </c>
      <c r="H39" s="158"/>
    </row>
    <row r="40" spans="1:11" ht="20.100000000000001" customHeight="1" x14ac:dyDescent="0.2">
      <c r="A40" s="157"/>
      <c r="B40" s="106" t="s">
        <v>97</v>
      </c>
      <c r="C40" s="184"/>
      <c r="D40" s="183">
        <v>5777.2502700000041</v>
      </c>
      <c r="E40" s="184"/>
      <c r="F40" s="158"/>
      <c r="G40" s="183">
        <v>50614.968079999999</v>
      </c>
      <c r="H40" s="158"/>
    </row>
    <row r="41" spans="1:11" ht="20.100000000000001" customHeight="1" x14ac:dyDescent="0.2"/>
    <row r="42" spans="1:11" ht="20.100000000000001" customHeight="1" x14ac:dyDescent="0.25">
      <c r="B42" s="190" t="s">
        <v>136</v>
      </c>
      <c r="C42"/>
      <c r="D42"/>
      <c r="E42"/>
      <c r="F42"/>
      <c r="G42"/>
      <c r="H42"/>
    </row>
    <row r="43" spans="1:11" ht="20.100000000000001" customHeight="1" x14ac:dyDescent="0.2">
      <c r="B43" s="191" t="s">
        <v>137</v>
      </c>
    </row>
    <row r="44" spans="1:11" s="157" customFormat="1" ht="21" customHeight="1" x14ac:dyDescent="0.2">
      <c r="B44" s="192" t="s">
        <v>138</v>
      </c>
      <c r="C44" s="193" t="s">
        <v>139</v>
      </c>
      <c r="D44" s="193" t="s">
        <v>140</v>
      </c>
      <c r="E44" s="193" t="s">
        <v>141</v>
      </c>
      <c r="F44" s="193" t="s">
        <v>142</v>
      </c>
      <c r="G44" s="193" t="s">
        <v>132</v>
      </c>
      <c r="H44" s="193" t="s">
        <v>143</v>
      </c>
      <c r="I44" s="193" t="s">
        <v>144</v>
      </c>
      <c r="J44" s="193" t="s">
        <v>145</v>
      </c>
      <c r="K44" s="194" t="s">
        <v>146</v>
      </c>
    </row>
    <row r="45" spans="1:11" s="174" customFormat="1" ht="21" customHeight="1" x14ac:dyDescent="0.2">
      <c r="B45" s="144" t="s">
        <v>147</v>
      </c>
      <c r="C45" s="201">
        <v>0</v>
      </c>
      <c r="D45" s="201">
        <v>3350124</v>
      </c>
      <c r="E45" s="201">
        <v>1675062</v>
      </c>
      <c r="F45" s="201">
        <v>1675062</v>
      </c>
      <c r="G45" s="201">
        <v>1675062</v>
      </c>
      <c r="H45" s="201"/>
      <c r="I45" s="201"/>
      <c r="J45" s="201">
        <v>1644582.1990667577</v>
      </c>
      <c r="K45" s="197">
        <f>SUM(C45:J45)</f>
        <v>10019892.199066758</v>
      </c>
    </row>
    <row r="46" spans="1:11" s="174" customFormat="1" ht="21" customHeight="1" x14ac:dyDescent="0.2">
      <c r="B46" s="144" t="s">
        <v>148</v>
      </c>
      <c r="C46" s="201">
        <v>735606</v>
      </c>
      <c r="D46" s="201">
        <v>735606</v>
      </c>
      <c r="E46" s="201">
        <v>735606</v>
      </c>
      <c r="F46" s="201">
        <v>735606</v>
      </c>
      <c r="G46" s="201">
        <v>735606</v>
      </c>
      <c r="H46" s="201"/>
      <c r="I46" s="201"/>
      <c r="J46" s="201">
        <v>722220.74951655604</v>
      </c>
      <c r="K46" s="197">
        <f t="shared" ref="K46:K48" si="18">SUM(C46:J46)</f>
        <v>4400250.749516556</v>
      </c>
    </row>
    <row r="47" spans="1:11" s="174" customFormat="1" ht="21" customHeight="1" x14ac:dyDescent="0.2">
      <c r="B47" s="144" t="s">
        <v>149</v>
      </c>
      <c r="C47" s="201">
        <v>237519</v>
      </c>
      <c r="D47" s="201">
        <v>237519</v>
      </c>
      <c r="E47" s="201">
        <v>237519</v>
      </c>
      <c r="F47" s="201">
        <v>237519</v>
      </c>
      <c r="G47" s="201">
        <v>237519</v>
      </c>
      <c r="H47" s="201"/>
      <c r="I47" s="201"/>
      <c r="J47" s="201">
        <v>233197.05141668621</v>
      </c>
      <c r="K47" s="197">
        <f t="shared" si="18"/>
        <v>1420792.0514166863</v>
      </c>
    </row>
    <row r="48" spans="1:11" s="174" customFormat="1" ht="21" customHeight="1" x14ac:dyDescent="0.2">
      <c r="B48" s="198" t="s">
        <v>146</v>
      </c>
      <c r="C48" s="197">
        <f>SUM(C45:C47)</f>
        <v>973125</v>
      </c>
      <c r="D48" s="197">
        <f t="shared" ref="D48:J48" si="19">SUM(D45:D47)</f>
        <v>4323249</v>
      </c>
      <c r="E48" s="197">
        <f t="shared" si="19"/>
        <v>2648187</v>
      </c>
      <c r="F48" s="197">
        <f t="shared" si="19"/>
        <v>2648187</v>
      </c>
      <c r="G48" s="197">
        <f t="shared" si="19"/>
        <v>2648187</v>
      </c>
      <c r="H48" s="197">
        <f t="shared" si="19"/>
        <v>0</v>
      </c>
      <c r="I48" s="197">
        <f t="shared" si="19"/>
        <v>0</v>
      </c>
      <c r="J48" s="197">
        <f t="shared" si="19"/>
        <v>2600000</v>
      </c>
      <c r="K48" s="197">
        <f t="shared" si="18"/>
        <v>15840935</v>
      </c>
    </row>
    <row r="49" spans="2:11" s="174" customFormat="1" ht="21" customHeight="1" x14ac:dyDescent="0.2"/>
    <row r="50" spans="2:11" s="174" customFormat="1" ht="21" customHeight="1" x14ac:dyDescent="0.2">
      <c r="B50" s="199" t="s">
        <v>150</v>
      </c>
    </row>
    <row r="51" spans="2:11" s="174" customFormat="1" ht="21" customHeight="1" x14ac:dyDescent="0.2">
      <c r="B51" s="195" t="s">
        <v>137</v>
      </c>
      <c r="C51" s="196"/>
      <c r="D51" s="196"/>
      <c r="E51" s="196"/>
      <c r="F51" s="196"/>
      <c r="G51" s="196"/>
      <c r="H51" s="196"/>
    </row>
    <row r="52" spans="2:11" s="174" customFormat="1" ht="21" customHeight="1" x14ac:dyDescent="0.2">
      <c r="B52" s="198" t="s">
        <v>138</v>
      </c>
      <c r="C52" s="193" t="s">
        <v>139</v>
      </c>
      <c r="D52" s="193" t="s">
        <v>140</v>
      </c>
      <c r="E52" s="193" t="s">
        <v>141</v>
      </c>
      <c r="F52" s="193" t="s">
        <v>142</v>
      </c>
      <c r="G52" s="193" t="s">
        <v>132</v>
      </c>
      <c r="H52" s="193" t="s">
        <v>143</v>
      </c>
      <c r="I52" s="193" t="s">
        <v>144</v>
      </c>
      <c r="J52" s="193" t="s">
        <v>145</v>
      </c>
      <c r="K52" s="194" t="s">
        <v>146</v>
      </c>
    </row>
    <row r="53" spans="2:11" s="174" customFormat="1" ht="21" customHeight="1" x14ac:dyDescent="0.2">
      <c r="B53" s="144" t="s">
        <v>147</v>
      </c>
      <c r="C53" s="200"/>
      <c r="D53" s="200">
        <v>3350124</v>
      </c>
      <c r="E53" s="201">
        <v>1675062</v>
      </c>
      <c r="F53" s="201">
        <v>1675062</v>
      </c>
      <c r="G53" s="201">
        <v>1675062</v>
      </c>
      <c r="H53" s="201"/>
      <c r="I53" s="201"/>
      <c r="J53" s="201"/>
      <c r="K53" s="197">
        <f>SUM(C53:J53)</f>
        <v>8375310</v>
      </c>
    </row>
    <row r="54" spans="2:11" s="174" customFormat="1" ht="21" customHeight="1" x14ac:dyDescent="0.2">
      <c r="B54" s="144" t="s">
        <v>148</v>
      </c>
      <c r="C54" s="201">
        <v>735606</v>
      </c>
      <c r="D54" s="201">
        <v>735606</v>
      </c>
      <c r="E54" s="201">
        <v>735606</v>
      </c>
      <c r="F54" s="201">
        <v>735606</v>
      </c>
      <c r="G54" s="201">
        <v>735606</v>
      </c>
      <c r="H54" s="201"/>
      <c r="I54" s="201"/>
      <c r="J54" s="201"/>
      <c r="K54" s="197">
        <f t="shared" ref="K54:K56" si="20">SUM(C54:J54)</f>
        <v>3678030</v>
      </c>
    </row>
    <row r="55" spans="2:11" s="174" customFormat="1" ht="21" customHeight="1" x14ac:dyDescent="0.2">
      <c r="B55" s="144" t="s">
        <v>149</v>
      </c>
      <c r="C55" s="201">
        <v>237519</v>
      </c>
      <c r="D55" s="201">
        <v>237519</v>
      </c>
      <c r="E55" s="201">
        <v>237519</v>
      </c>
      <c r="F55" s="201">
        <v>237519</v>
      </c>
      <c r="G55" s="201">
        <v>237519</v>
      </c>
      <c r="H55" s="201"/>
      <c r="I55" s="201"/>
      <c r="J55" s="201"/>
      <c r="K55" s="197">
        <f t="shared" si="20"/>
        <v>1187595</v>
      </c>
    </row>
    <row r="56" spans="2:11" s="174" customFormat="1" ht="21" customHeight="1" x14ac:dyDescent="0.2">
      <c r="B56" s="198" t="s">
        <v>146</v>
      </c>
      <c r="C56" s="197">
        <f>SUM(C53:C55)</f>
        <v>973125</v>
      </c>
      <c r="D56" s="197">
        <f t="shared" ref="D56" si="21">SUM(D53:D55)</f>
        <v>4323249</v>
      </c>
      <c r="E56" s="197">
        <f t="shared" ref="E56" si="22">SUM(E53:E55)</f>
        <v>2648187</v>
      </c>
      <c r="F56" s="197">
        <f t="shared" ref="F56" si="23">SUM(F53:F55)</f>
        <v>2648187</v>
      </c>
      <c r="G56" s="197">
        <f t="shared" ref="G56" si="24">SUM(G53:G55)</f>
        <v>2648187</v>
      </c>
      <c r="H56" s="197">
        <f t="shared" ref="H56" si="25">SUM(H53:H55)</f>
        <v>0</v>
      </c>
      <c r="I56" s="197">
        <f t="shared" ref="I56" si="26">SUM(I53:I55)</f>
        <v>0</v>
      </c>
      <c r="J56" s="197">
        <f t="shared" ref="J56" si="27">SUM(J53:J55)</f>
        <v>0</v>
      </c>
      <c r="K56" s="197">
        <f t="shared" si="20"/>
        <v>13240935</v>
      </c>
    </row>
    <row r="57" spans="2:11" s="174" customFormat="1" ht="20.100000000000001" customHeight="1" x14ac:dyDescent="0.2">
      <c r="C57" s="196"/>
      <c r="D57" s="196"/>
      <c r="E57" s="196"/>
      <c r="F57" s="196"/>
      <c r="G57" s="196"/>
      <c r="H57" s="196"/>
    </row>
    <row r="58" spans="2:11" ht="20.100000000000001" customHeight="1" x14ac:dyDescent="0.2"/>
    <row r="59" spans="2:11" ht="20.100000000000001" customHeight="1" x14ac:dyDescent="0.2">
      <c r="B59" t="s">
        <v>95</v>
      </c>
    </row>
    <row r="60" spans="2:11" ht="20.100000000000001" customHeight="1" x14ac:dyDescent="0.2">
      <c r="B60" s="174" t="s">
        <v>135</v>
      </c>
    </row>
    <row r="61" spans="2:11" ht="20.100000000000001" customHeight="1" x14ac:dyDescent="0.2">
      <c r="B61" s="174"/>
    </row>
    <row r="62" spans="2:11" ht="20.100000000000001" customHeight="1" x14ac:dyDescent="0.2">
      <c r="B62" t="s">
        <v>129</v>
      </c>
    </row>
    <row r="63" spans="2:11" ht="20.100000000000001" customHeight="1" x14ac:dyDescent="0.2">
      <c r="B63" t="s">
        <v>131</v>
      </c>
    </row>
    <row r="64" spans="2:11" ht="20.100000000000001" customHeight="1" x14ac:dyDescent="0.2">
      <c r="B64" t="s">
        <v>130</v>
      </c>
    </row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5" t="s">
        <v>0</v>
      </c>
      <c r="B2" s="216"/>
      <c r="C2" s="49" t="s">
        <v>102</v>
      </c>
      <c r="D2" s="49" t="s">
        <v>103</v>
      </c>
      <c r="E2" s="49" t="s">
        <v>104</v>
      </c>
      <c r="F2" s="49" t="s">
        <v>105</v>
      </c>
      <c r="G2" s="49" t="s">
        <v>106</v>
      </c>
      <c r="H2" s="49" t="s">
        <v>107</v>
      </c>
      <c r="I2" s="49" t="s">
        <v>108</v>
      </c>
      <c r="J2" s="49" t="s">
        <v>109</v>
      </c>
      <c r="K2" s="49" t="s">
        <v>110</v>
      </c>
      <c r="L2" s="49" t="s">
        <v>111</v>
      </c>
      <c r="M2" s="49" t="s">
        <v>112</v>
      </c>
      <c r="N2" s="49" t="s">
        <v>113</v>
      </c>
    </row>
    <row r="3" spans="1:14" ht="20.100000000000001" customHeight="1" x14ac:dyDescent="0.2">
      <c r="A3" s="4" t="s">
        <v>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20.100000000000001" customHeight="1" x14ac:dyDescent="0.2">
      <c r="A4" s="4" t="s">
        <v>72</v>
      </c>
      <c r="B4" s="162" t="s">
        <v>73</v>
      </c>
      <c r="C4" s="110">
        <f>C5</f>
        <v>66947.943969999993</v>
      </c>
      <c r="D4" s="110">
        <f t="shared" ref="D4:N4" si="0">D5</f>
        <v>66699.876420000001</v>
      </c>
      <c r="E4" s="110">
        <f t="shared" si="0"/>
        <v>70780.012829999992</v>
      </c>
      <c r="F4" s="110">
        <f t="shared" si="0"/>
        <v>70521.873950000008</v>
      </c>
      <c r="G4" s="110">
        <f t="shared" si="0"/>
        <v>70269.8269</v>
      </c>
      <c r="H4" s="110">
        <f t="shared" si="0"/>
        <v>70648.184519999995</v>
      </c>
      <c r="I4" s="110">
        <f t="shared" si="0"/>
        <v>71354.85239</v>
      </c>
      <c r="J4" s="110">
        <f t="shared" si="0"/>
        <v>72706.242559999999</v>
      </c>
      <c r="K4" s="110">
        <f t="shared" si="0"/>
        <v>76073.743760000012</v>
      </c>
      <c r="L4" s="110">
        <f t="shared" si="0"/>
        <v>80925.736940000003</v>
      </c>
      <c r="M4" s="110">
        <f t="shared" si="0"/>
        <v>0</v>
      </c>
      <c r="N4" s="110">
        <f t="shared" si="0"/>
        <v>0</v>
      </c>
    </row>
    <row r="5" spans="1:14" ht="20.100000000000001" customHeight="1" x14ac:dyDescent="0.2">
      <c r="A5" s="160">
        <v>1</v>
      </c>
      <c r="B5" s="160" t="s">
        <v>76</v>
      </c>
      <c r="C5" s="175">
        <v>66947.943969999993</v>
      </c>
      <c r="D5" s="175">
        <v>66699.876420000001</v>
      </c>
      <c r="E5" s="110">
        <v>70780.012829999992</v>
      </c>
      <c r="F5" s="175">
        <v>70521.873950000008</v>
      </c>
      <c r="G5" s="110">
        <v>70269.8269</v>
      </c>
      <c r="H5" s="110">
        <v>70648.184519999995</v>
      </c>
      <c r="I5" s="110">
        <v>71354.85239</v>
      </c>
      <c r="J5" s="110">
        <v>72706.242559999999</v>
      </c>
      <c r="K5" s="186">
        <v>76073.743760000012</v>
      </c>
      <c r="L5" s="110">
        <v>80925.736940000003</v>
      </c>
      <c r="M5" s="110"/>
      <c r="N5" s="110"/>
    </row>
    <row r="6" spans="1:14" ht="20.100000000000001" customHeight="1" x14ac:dyDescent="0.2">
      <c r="A6" s="4" t="s">
        <v>74</v>
      </c>
      <c r="B6" s="162" t="s">
        <v>75</v>
      </c>
      <c r="C6" s="110">
        <f>SUM(C7:C9)</f>
        <v>36284.001680000001</v>
      </c>
      <c r="D6" s="110">
        <f t="shared" ref="D6:N6" si="1">SUM(D7:D9)</f>
        <v>37286.209470000002</v>
      </c>
      <c r="E6" s="110">
        <f t="shared" si="1"/>
        <v>36680.356920000006</v>
      </c>
      <c r="F6" s="110">
        <f t="shared" si="1"/>
        <v>31360.238069999999</v>
      </c>
      <c r="G6" s="110">
        <f t="shared" si="1"/>
        <v>33012.311249999999</v>
      </c>
      <c r="H6" s="110">
        <f t="shared" si="1"/>
        <v>37231.131310000004</v>
      </c>
      <c r="I6" s="110">
        <f t="shared" si="1"/>
        <v>37910.692569999999</v>
      </c>
      <c r="J6" s="110">
        <f t="shared" si="1"/>
        <v>39096.147100000002</v>
      </c>
      <c r="K6" s="110">
        <f t="shared" si="1"/>
        <v>39519.279049999997</v>
      </c>
      <c r="L6" s="110">
        <f t="shared" si="1"/>
        <v>43356.485690000001</v>
      </c>
      <c r="M6" s="110">
        <f t="shared" si="1"/>
        <v>0</v>
      </c>
      <c r="N6" s="110">
        <f t="shared" si="1"/>
        <v>0</v>
      </c>
    </row>
    <row r="7" spans="1:14" ht="20.100000000000001" customHeight="1" x14ac:dyDescent="0.2">
      <c r="A7" s="163">
        <v>1</v>
      </c>
      <c r="B7" s="162" t="s">
        <v>3</v>
      </c>
      <c r="C7" s="175">
        <v>4949.5138499999994</v>
      </c>
      <c r="D7" s="175">
        <v>4884.2484699999995</v>
      </c>
      <c r="E7" s="110">
        <v>4817.5179400000006</v>
      </c>
      <c r="F7" s="175">
        <v>4737.2593399999996</v>
      </c>
      <c r="G7" s="110">
        <v>5273.19157</v>
      </c>
      <c r="H7" s="110">
        <v>5135.4190799999997</v>
      </c>
      <c r="I7" s="110">
        <v>5221.8012600000002</v>
      </c>
      <c r="J7" s="110">
        <v>5538.8945899999999</v>
      </c>
      <c r="K7" s="187">
        <v>5350.3313899999994</v>
      </c>
      <c r="L7" s="175">
        <v>5443.9009900000001</v>
      </c>
      <c r="M7" s="110"/>
      <c r="N7" s="110"/>
    </row>
    <row r="8" spans="1:14" ht="20.100000000000001" customHeight="1" x14ac:dyDescent="0.2">
      <c r="A8" s="163">
        <v>2</v>
      </c>
      <c r="B8" s="160" t="s">
        <v>2</v>
      </c>
      <c r="C8" s="175">
        <v>19667.279600000002</v>
      </c>
      <c r="D8" s="175">
        <v>20845.129290000001</v>
      </c>
      <c r="E8" s="110">
        <v>20605.424460000002</v>
      </c>
      <c r="F8" s="175">
        <v>19352.709219999997</v>
      </c>
      <c r="G8" s="110">
        <v>21396.03155</v>
      </c>
      <c r="H8" s="110">
        <v>23100.604760000002</v>
      </c>
      <c r="I8" s="110">
        <v>24199.290109999998</v>
      </c>
      <c r="J8" s="110">
        <v>24982.113870000001</v>
      </c>
      <c r="K8" s="187">
        <v>24478.667559999998</v>
      </c>
      <c r="L8" s="175">
        <v>22805.597010000001</v>
      </c>
      <c r="M8" s="110"/>
      <c r="N8" s="110"/>
    </row>
    <row r="9" spans="1:14" ht="20.100000000000001" customHeight="1" x14ac:dyDescent="0.2">
      <c r="A9" s="163">
        <v>3</v>
      </c>
      <c r="B9" s="160" t="s">
        <v>77</v>
      </c>
      <c r="C9" s="175">
        <v>11667.20823</v>
      </c>
      <c r="D9" s="175">
        <v>11556.83171</v>
      </c>
      <c r="E9" s="110">
        <v>11257.41452</v>
      </c>
      <c r="F9" s="175">
        <v>7270.2695100000001</v>
      </c>
      <c r="G9" s="110">
        <v>6343.0881300000001</v>
      </c>
      <c r="H9" s="110">
        <v>8995.1074700000008</v>
      </c>
      <c r="I9" s="110">
        <v>8489.6011999999992</v>
      </c>
      <c r="J9" s="110">
        <v>8575.138640000001</v>
      </c>
      <c r="K9" s="187">
        <v>9690.2800999999999</v>
      </c>
      <c r="L9" s="175">
        <v>15106.98769</v>
      </c>
      <c r="M9" s="110"/>
      <c r="N9" s="110"/>
    </row>
    <row r="10" spans="1:14" ht="20.100000000000001" customHeight="1" x14ac:dyDescent="0.2">
      <c r="A10" s="43" t="s">
        <v>81</v>
      </c>
      <c r="B10" s="160" t="s">
        <v>70</v>
      </c>
      <c r="C10" s="175">
        <v>15.760069999999999</v>
      </c>
      <c r="D10" s="175">
        <v>15.722989999999999</v>
      </c>
      <c r="E10" s="110">
        <v>54.991289999999999</v>
      </c>
      <c r="F10" s="175">
        <v>18.733490000000003</v>
      </c>
      <c r="G10" s="110">
        <v>20.262229999999999</v>
      </c>
      <c r="H10" s="110">
        <v>20.262229999999999</v>
      </c>
      <c r="I10" s="110">
        <v>31.67895</v>
      </c>
      <c r="J10" s="110">
        <v>101.17377999999999</v>
      </c>
      <c r="K10" s="186">
        <v>105.81828</v>
      </c>
      <c r="L10" s="175">
        <v>120.76224999999999</v>
      </c>
      <c r="M10" s="110"/>
      <c r="N10" s="110"/>
    </row>
    <row r="11" spans="1:14" ht="20.100000000000001" customHeight="1" x14ac:dyDescent="0.2">
      <c r="A11" s="164"/>
      <c r="B11" s="67" t="s">
        <v>4</v>
      </c>
      <c r="C11" s="165">
        <f>C4+C6+C10</f>
        <v>103247.70572</v>
      </c>
      <c r="D11" s="165">
        <f t="shared" ref="D11:N11" si="2">D4+D6+D10</f>
        <v>104001.80888</v>
      </c>
      <c r="E11" s="165">
        <f t="shared" si="2"/>
        <v>107515.36104</v>
      </c>
      <c r="F11" s="165">
        <f t="shared" si="2"/>
        <v>101900.84551</v>
      </c>
      <c r="G11" s="165">
        <f t="shared" si="2"/>
        <v>103302.40037999999</v>
      </c>
      <c r="H11" s="165">
        <f t="shared" si="2"/>
        <v>107899.57806</v>
      </c>
      <c r="I11" s="165">
        <f t="shared" si="2"/>
        <v>109297.22391</v>
      </c>
      <c r="J11" s="165">
        <f t="shared" si="2"/>
        <v>111903.56344</v>
      </c>
      <c r="K11" s="165">
        <f t="shared" si="2"/>
        <v>115698.84109000002</v>
      </c>
      <c r="L11" s="165">
        <f t="shared" si="2"/>
        <v>124402.98488</v>
      </c>
      <c r="M11" s="165">
        <f t="shared" si="2"/>
        <v>0</v>
      </c>
      <c r="N11" s="165">
        <f t="shared" si="2"/>
        <v>0</v>
      </c>
    </row>
    <row r="12" spans="1:14" ht="20.100000000000001" customHeight="1" x14ac:dyDescent="0.2">
      <c r="A12" s="4" t="s">
        <v>64</v>
      </c>
      <c r="B12" s="160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ht="20.100000000000001" customHeight="1" x14ac:dyDescent="0.2">
      <c r="A13" s="4" t="s">
        <v>78</v>
      </c>
      <c r="B13" s="160" t="s">
        <v>79</v>
      </c>
      <c r="C13" s="175">
        <v>-63817.71486</v>
      </c>
      <c r="D13" s="175">
        <v>-66645.590930000006</v>
      </c>
      <c r="E13" s="110">
        <v>-70201.642849999989</v>
      </c>
      <c r="F13" s="110">
        <v>-74511.01973</v>
      </c>
      <c r="G13" s="110">
        <v>-76297.7114</v>
      </c>
      <c r="H13" s="110">
        <v>-75489.072339999999</v>
      </c>
      <c r="I13" s="110">
        <v>-75433.570739999996</v>
      </c>
      <c r="J13" s="110">
        <v>-64213.864079999999</v>
      </c>
      <c r="K13" s="110">
        <v>-64885.406900000002</v>
      </c>
      <c r="L13" s="175">
        <v>-67916.792230000006</v>
      </c>
      <c r="M13" s="110"/>
      <c r="N13" s="110"/>
    </row>
    <row r="14" spans="1:14" ht="20.100000000000001" customHeight="1" x14ac:dyDescent="0.2">
      <c r="A14" s="4" t="s">
        <v>74</v>
      </c>
      <c r="B14" s="166" t="s">
        <v>80</v>
      </c>
      <c r="C14" s="110">
        <f>SUM(C15:C19)</f>
        <v>164152.31496000002</v>
      </c>
      <c r="D14" s="110">
        <f t="shared" ref="D14:N14" si="3">SUM(D15:D19)</f>
        <v>167682.56989000001</v>
      </c>
      <c r="E14" s="110">
        <f t="shared" si="3"/>
        <v>174753.80313999997</v>
      </c>
      <c r="F14" s="110">
        <f t="shared" si="3"/>
        <v>173448.94193</v>
      </c>
      <c r="G14" s="110">
        <f t="shared" si="3"/>
        <v>176639.13716999997</v>
      </c>
      <c r="H14" s="110">
        <f t="shared" si="3"/>
        <v>180446.15901999999</v>
      </c>
      <c r="I14" s="110">
        <f t="shared" si="3"/>
        <v>181726.92586000002</v>
      </c>
      <c r="J14" s="110">
        <f t="shared" si="3"/>
        <v>173110.63514999999</v>
      </c>
      <c r="K14" s="110">
        <f t="shared" si="3"/>
        <v>177587.90060999995</v>
      </c>
      <c r="L14" s="110">
        <f t="shared" si="3"/>
        <v>189248.33254999999</v>
      </c>
      <c r="M14" s="110">
        <f t="shared" si="3"/>
        <v>0</v>
      </c>
      <c r="N14" s="110">
        <f t="shared" si="3"/>
        <v>0</v>
      </c>
    </row>
    <row r="15" spans="1:14" ht="20.100000000000001" customHeight="1" x14ac:dyDescent="0.2">
      <c r="A15" s="160">
        <v>1</v>
      </c>
      <c r="B15" s="160" t="s">
        <v>7</v>
      </c>
      <c r="C15" s="175">
        <v>6242.3368499999997</v>
      </c>
      <c r="D15" s="175">
        <v>6240.0045899999996</v>
      </c>
      <c r="E15" s="110">
        <v>6236.7915400000002</v>
      </c>
      <c r="F15" s="110">
        <v>6235.5725400000001</v>
      </c>
      <c r="G15" s="110">
        <v>6234.4798499999997</v>
      </c>
      <c r="H15" s="110">
        <v>6234.4798499999997</v>
      </c>
      <c r="I15" s="110">
        <v>6234.4798499999997</v>
      </c>
      <c r="J15" s="110">
        <v>3484.9876200000003</v>
      </c>
      <c r="K15" s="110">
        <v>3484.9876200000003</v>
      </c>
      <c r="L15" s="175">
        <v>3484.9876200000003</v>
      </c>
      <c r="M15" s="110"/>
      <c r="N15" s="110"/>
    </row>
    <row r="16" spans="1:14" ht="20.100000000000001" customHeight="1" x14ac:dyDescent="0.2">
      <c r="A16" s="160">
        <v>2</v>
      </c>
      <c r="B16" s="160" t="s">
        <v>5</v>
      </c>
      <c r="C16" s="175">
        <v>116435.29841</v>
      </c>
      <c r="D16" s="175">
        <v>120100.91662</v>
      </c>
      <c r="E16" s="110">
        <v>127292.16724</v>
      </c>
      <c r="F16" s="110">
        <v>125880.86873</v>
      </c>
      <c r="G16" s="110">
        <v>129208.4225</v>
      </c>
      <c r="H16" s="110">
        <v>133130.62654999999</v>
      </c>
      <c r="I16" s="110">
        <v>134459.90434000001</v>
      </c>
      <c r="J16" s="110">
        <v>128891.85186</v>
      </c>
      <c r="K16" s="110">
        <v>133401.88731999998</v>
      </c>
      <c r="L16" s="175">
        <v>139209.36499999999</v>
      </c>
      <c r="M16" s="110"/>
      <c r="N16" s="110"/>
    </row>
    <row r="17" spans="1:14" ht="20.100000000000001" customHeight="1" x14ac:dyDescent="0.2">
      <c r="A17" s="160">
        <v>3</v>
      </c>
      <c r="B17" s="160" t="s">
        <v>8</v>
      </c>
      <c r="C17" s="175">
        <v>180.16395</v>
      </c>
      <c r="D17" s="175">
        <v>214.08198999999999</v>
      </c>
      <c r="E17" s="110">
        <v>264.22672999999998</v>
      </c>
      <c r="F17" s="175">
        <v>306.41788000000003</v>
      </c>
      <c r="G17" s="110">
        <v>364.11840999999998</v>
      </c>
      <c r="H17" s="110">
        <v>419.67854</v>
      </c>
      <c r="I17" s="110">
        <v>479.71825000000001</v>
      </c>
      <c r="J17" s="110">
        <v>526.1801999999999</v>
      </c>
      <c r="K17" s="110">
        <v>664.58825999999999</v>
      </c>
      <c r="L17" s="175">
        <v>765.19455000000005</v>
      </c>
      <c r="M17" s="110"/>
      <c r="N17" s="110"/>
    </row>
    <row r="18" spans="1:14" ht="20.100000000000001" customHeight="1" x14ac:dyDescent="0.2">
      <c r="A18" s="160">
        <v>4</v>
      </c>
      <c r="B18" s="160" t="s">
        <v>65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20.100000000000001" customHeight="1" x14ac:dyDescent="0.2">
      <c r="A19" s="163">
        <v>5</v>
      </c>
      <c r="B19" s="160" t="s">
        <v>6</v>
      </c>
      <c r="C19" s="175">
        <v>41294.515749999999</v>
      </c>
      <c r="D19" s="175">
        <v>41127.56669</v>
      </c>
      <c r="E19" s="110">
        <v>40960.617630000001</v>
      </c>
      <c r="F19" s="110">
        <v>41026.082780000004</v>
      </c>
      <c r="G19" s="110">
        <v>40832.116409999995</v>
      </c>
      <c r="H19" s="110">
        <v>40661.374080000001</v>
      </c>
      <c r="I19" s="110">
        <v>40552.823420000001</v>
      </c>
      <c r="J19" s="110">
        <v>40207.615469999997</v>
      </c>
      <c r="K19" s="110">
        <v>40036.437409999999</v>
      </c>
      <c r="L19" s="175">
        <v>45788.785380000001</v>
      </c>
      <c r="M19" s="110"/>
      <c r="N19" s="110"/>
    </row>
    <row r="20" spans="1:14" ht="20.100000000000001" customHeight="1" x14ac:dyDescent="0.2">
      <c r="A20" s="43" t="s">
        <v>81</v>
      </c>
      <c r="B20" s="160" t="s">
        <v>69</v>
      </c>
      <c r="C20" s="175">
        <v>2913.1056200000003</v>
      </c>
      <c r="D20" s="175">
        <v>2964.8299200000001</v>
      </c>
      <c r="E20" s="175">
        <v>2963.20075</v>
      </c>
      <c r="F20" s="167">
        <v>2962.9233100000001</v>
      </c>
      <c r="G20" s="167">
        <v>2960.9746099999998</v>
      </c>
      <c r="H20" s="167">
        <v>2942.4913799999999</v>
      </c>
      <c r="I20" s="167">
        <v>3003.86879</v>
      </c>
      <c r="J20" s="167">
        <v>3006.7923700000001</v>
      </c>
      <c r="K20" s="167">
        <v>2996.3473799999997</v>
      </c>
      <c r="L20" s="175">
        <v>3071.4445599999999</v>
      </c>
      <c r="M20" s="167"/>
      <c r="N20" s="167"/>
    </row>
    <row r="21" spans="1:14" ht="20.100000000000001" customHeight="1" x14ac:dyDescent="0.2">
      <c r="A21" s="164"/>
      <c r="B21" s="67" t="s">
        <v>66</v>
      </c>
      <c r="C21" s="159">
        <f>C13+C14+C20</f>
        <v>103247.70572000001</v>
      </c>
      <c r="D21" s="159">
        <f t="shared" ref="D21:N21" si="4">D13+D14+D20</f>
        <v>104001.80888000001</v>
      </c>
      <c r="E21" s="159">
        <f t="shared" si="4"/>
        <v>107515.36103999999</v>
      </c>
      <c r="F21" s="159">
        <f t="shared" si="4"/>
        <v>101900.84551</v>
      </c>
      <c r="G21" s="159">
        <f t="shared" si="4"/>
        <v>103302.40037999998</v>
      </c>
      <c r="H21" s="159">
        <f t="shared" si="4"/>
        <v>107899.57806</v>
      </c>
      <c r="I21" s="159">
        <f t="shared" si="4"/>
        <v>109297.22391000002</v>
      </c>
      <c r="J21" s="159">
        <f t="shared" si="4"/>
        <v>111903.56343999998</v>
      </c>
      <c r="K21" s="159">
        <f t="shared" si="4"/>
        <v>115698.84108999996</v>
      </c>
      <c r="L21" s="159">
        <f t="shared" si="4"/>
        <v>124402.98487999999</v>
      </c>
      <c r="M21" s="159">
        <f t="shared" si="4"/>
        <v>0</v>
      </c>
      <c r="N21" s="159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22" t="s">
        <v>0</v>
      </c>
      <c r="B2" s="223"/>
      <c r="C2" s="68" t="s">
        <v>114</v>
      </c>
      <c r="D2" s="68" t="s">
        <v>118</v>
      </c>
      <c r="E2" s="68" t="s">
        <v>119</v>
      </c>
      <c r="F2" s="68" t="s">
        <v>120</v>
      </c>
      <c r="G2" s="68" t="s">
        <v>121</v>
      </c>
      <c r="H2" s="68" t="s">
        <v>122</v>
      </c>
      <c r="I2" s="68" t="s">
        <v>124</v>
      </c>
      <c r="J2" s="68" t="s">
        <v>125</v>
      </c>
      <c r="K2" s="68" t="s">
        <v>133</v>
      </c>
      <c r="L2" s="68" t="s">
        <v>152</v>
      </c>
      <c r="M2" s="68" t="s">
        <v>115</v>
      </c>
      <c r="N2" s="69" t="s">
        <v>116</v>
      </c>
    </row>
    <row r="3" spans="1:28" ht="18" customHeight="1" x14ac:dyDescent="0.25">
      <c r="A3" s="98" t="s">
        <v>86</v>
      </c>
      <c r="B3" s="99"/>
      <c r="C3" s="100">
        <v>1478.1249299999999</v>
      </c>
      <c r="D3" s="101">
        <f>C40</f>
        <v>2655.8960900000002</v>
      </c>
      <c r="E3" s="101">
        <f t="shared" ref="E3:F3" si="0">D40</f>
        <v>2615.7386199999983</v>
      </c>
      <c r="F3" s="101">
        <f t="shared" si="0"/>
        <v>2364.4039999999986</v>
      </c>
      <c r="G3" s="101">
        <f t="shared" ref="G3" si="1">F40</f>
        <v>2436.6763799999972</v>
      </c>
      <c r="H3" s="101">
        <f t="shared" ref="H3" si="2">G40</f>
        <v>1305.4259199999979</v>
      </c>
      <c r="I3" s="101">
        <f t="shared" ref="I3" si="3">H40</f>
        <v>3895.6736599999986</v>
      </c>
      <c r="J3" s="101">
        <f t="shared" ref="J3" si="4">I40</f>
        <v>3414.7728499999976</v>
      </c>
      <c r="K3" s="101">
        <f t="shared" ref="K3" si="5">J40</f>
        <v>3413.9723499999982</v>
      </c>
      <c r="L3" s="101">
        <f t="shared" ref="L3" si="6">K40</f>
        <v>4408.0681799999984</v>
      </c>
      <c r="M3" s="101">
        <f t="shared" ref="M3" si="7">L40</f>
        <v>5273.6304999999957</v>
      </c>
      <c r="N3" s="102">
        <f>L40</f>
        <v>5273.6304999999957</v>
      </c>
    </row>
    <row r="4" spans="1:28" x14ac:dyDescent="0.2">
      <c r="A4" s="217" t="s">
        <v>55</v>
      </c>
      <c r="B4" s="218"/>
      <c r="C4" s="93"/>
      <c r="D4" s="93"/>
      <c r="E4" s="93"/>
      <c r="F4" s="93"/>
      <c r="G4" s="94"/>
      <c r="H4" s="93"/>
      <c r="I4" s="93"/>
      <c r="J4" s="95"/>
      <c r="K4" s="96"/>
      <c r="L4" s="93"/>
      <c r="M4" s="93"/>
      <c r="N4" s="97"/>
    </row>
    <row r="5" spans="1:28" ht="14.1" customHeight="1" x14ac:dyDescent="0.2">
      <c r="A5" s="55"/>
      <c r="B5" s="54" t="s">
        <v>56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57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58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62</v>
      </c>
      <c r="C8" s="63"/>
      <c r="D8" s="64"/>
      <c r="E8" s="64"/>
      <c r="F8" s="64"/>
      <c r="G8" s="65"/>
      <c r="H8" s="64"/>
      <c r="I8" s="65"/>
      <c r="J8" s="64"/>
      <c r="K8" s="64"/>
      <c r="L8" s="64"/>
      <c r="M8" s="64"/>
      <c r="N8" s="66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33</v>
      </c>
      <c r="B9" s="73"/>
      <c r="C9" s="105">
        <f>C17</f>
        <v>12555.812819999999</v>
      </c>
      <c r="D9" s="105">
        <f t="shared" ref="D9:N9" si="8">D17</f>
        <v>10370.446299999998</v>
      </c>
      <c r="E9" s="105">
        <f t="shared" si="8"/>
        <v>11335.57899</v>
      </c>
      <c r="F9" s="105">
        <f t="shared" si="8"/>
        <v>11663.749659999999</v>
      </c>
      <c r="G9" s="105">
        <f t="shared" si="8"/>
        <v>10385.843870000001</v>
      </c>
      <c r="H9" s="105">
        <f t="shared" si="8"/>
        <v>12746.509389999999</v>
      </c>
      <c r="I9" s="105">
        <f t="shared" si="8"/>
        <v>13576.33705</v>
      </c>
      <c r="J9" s="105">
        <f t="shared" si="8"/>
        <v>12656.47356</v>
      </c>
      <c r="K9" s="105">
        <f t="shared" si="8"/>
        <v>14456.092989999999</v>
      </c>
      <c r="L9" s="105">
        <f t="shared" si="8"/>
        <v>13881.657899999998</v>
      </c>
      <c r="M9" s="105">
        <f t="shared" si="8"/>
        <v>13468.78736</v>
      </c>
      <c r="N9" s="168">
        <f t="shared" si="8"/>
        <v>0</v>
      </c>
    </row>
    <row r="10" spans="1:28" ht="14.1" customHeight="1" x14ac:dyDescent="0.2">
      <c r="A10" s="29"/>
      <c r="B10" s="54" t="s">
        <v>12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>
        <v>7993.6504099999993</v>
      </c>
      <c r="K10" s="19">
        <v>9517.9183799999992</v>
      </c>
      <c r="L10" s="19">
        <v>8745.4947300000003</v>
      </c>
      <c r="M10" s="19">
        <v>9251.3089099999997</v>
      </c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13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3247.5493099999999</v>
      </c>
      <c r="J11" s="19">
        <v>3275.45687</v>
      </c>
      <c r="K11" s="19">
        <v>3704.3238900000001</v>
      </c>
      <c r="L11" s="19">
        <v>3259.8841499999999</v>
      </c>
      <c r="M11" s="19">
        <f>1.41741+2500</f>
        <v>2501.41741</v>
      </c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14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1122.36159</v>
      </c>
      <c r="J12" s="19">
        <v>1131.34267</v>
      </c>
      <c r="K12" s="19">
        <v>1108.3936500000002</v>
      </c>
      <c r="L12" s="19">
        <v>1138.1492399999997</v>
      </c>
      <c r="M12" s="19">
        <v>1180.8780300000001</v>
      </c>
      <c r="N12" s="38"/>
      <c r="P12" s="219"/>
      <c r="Q12" s="219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4"/>
      <c r="B13" s="75" t="s">
        <v>34</v>
      </c>
      <c r="C13" s="76">
        <f>C10+C11+C12</f>
        <v>11259.874539999999</v>
      </c>
      <c r="D13" s="76">
        <f t="shared" ref="D13:N13" si="9">D10+D11+D12</f>
        <v>10046.861959999998</v>
      </c>
      <c r="E13" s="76">
        <f t="shared" si="9"/>
        <v>11239.452880000001</v>
      </c>
      <c r="F13" s="76">
        <f t="shared" si="9"/>
        <v>11461.92072</v>
      </c>
      <c r="G13" s="76">
        <f t="shared" si="9"/>
        <v>10079.383820000001</v>
      </c>
      <c r="H13" s="76">
        <f t="shared" si="9"/>
        <v>12142.3946</v>
      </c>
      <c r="I13" s="76">
        <f t="shared" si="9"/>
        <v>13322.3127</v>
      </c>
      <c r="J13" s="76">
        <f t="shared" si="9"/>
        <v>12400.44995</v>
      </c>
      <c r="K13" s="76">
        <f t="shared" si="9"/>
        <v>14330.635919999999</v>
      </c>
      <c r="L13" s="76">
        <f t="shared" si="9"/>
        <v>13143.528119999999</v>
      </c>
      <c r="M13" s="76">
        <f t="shared" si="9"/>
        <v>12933.60435</v>
      </c>
      <c r="N13" s="77">
        <f t="shared" si="9"/>
        <v>0</v>
      </c>
    </row>
    <row r="14" spans="1:28" ht="14.1" customHeight="1" x14ac:dyDescent="0.2">
      <c r="A14" s="29"/>
      <c r="B14" s="54" t="s">
        <v>35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254.02435</v>
      </c>
      <c r="J14" s="34">
        <v>256.02360999999996</v>
      </c>
      <c r="K14" s="19">
        <v>125.45706999999997</v>
      </c>
      <c r="L14" s="19">
        <v>738.12977999999987</v>
      </c>
      <c r="M14" s="19">
        <v>535.18300999999997</v>
      </c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60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59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5"/>
      <c r="B17" s="86" t="s">
        <v>63</v>
      </c>
      <c r="C17" s="87">
        <f>SUM(C13:C16)</f>
        <v>12555.812819999999</v>
      </c>
      <c r="D17" s="87">
        <f t="shared" ref="D17:N17" si="10">SUM(D13:D16)</f>
        <v>10370.446299999998</v>
      </c>
      <c r="E17" s="87">
        <f t="shared" si="10"/>
        <v>11335.57899</v>
      </c>
      <c r="F17" s="87">
        <f t="shared" si="10"/>
        <v>11663.749659999999</v>
      </c>
      <c r="G17" s="87">
        <f t="shared" si="10"/>
        <v>10385.843870000001</v>
      </c>
      <c r="H17" s="87">
        <f t="shared" si="10"/>
        <v>12746.509389999999</v>
      </c>
      <c r="I17" s="87">
        <f t="shared" si="10"/>
        <v>13576.33705</v>
      </c>
      <c r="J17" s="87">
        <f t="shared" si="10"/>
        <v>12656.47356</v>
      </c>
      <c r="K17" s="87">
        <f t="shared" si="10"/>
        <v>14456.092989999999</v>
      </c>
      <c r="L17" s="87">
        <f t="shared" si="10"/>
        <v>13881.657899999998</v>
      </c>
      <c r="M17" s="87">
        <f t="shared" si="10"/>
        <v>13468.78736</v>
      </c>
      <c r="N17" s="88">
        <f t="shared" si="10"/>
        <v>0</v>
      </c>
    </row>
    <row r="18" spans="1:28" ht="14.1" customHeight="1" x14ac:dyDescent="0.2">
      <c r="A18" s="70" t="s">
        <v>36</v>
      </c>
      <c r="B18" s="71"/>
      <c r="C18" s="84">
        <f>C38</f>
        <v>11378.041659999999</v>
      </c>
      <c r="D18" s="84">
        <f t="shared" ref="D18:N18" si="11">D38</f>
        <v>10410.60377</v>
      </c>
      <c r="E18" s="84">
        <f t="shared" si="11"/>
        <v>11586.91361</v>
      </c>
      <c r="F18" s="84">
        <f t="shared" si="11"/>
        <v>11591.477280000001</v>
      </c>
      <c r="G18" s="84">
        <f t="shared" si="11"/>
        <v>11517.09433</v>
      </c>
      <c r="H18" s="84">
        <f t="shared" si="11"/>
        <v>10156.261649999999</v>
      </c>
      <c r="I18" s="84">
        <f t="shared" si="11"/>
        <v>14057.237860000001</v>
      </c>
      <c r="J18" s="84">
        <f t="shared" si="11"/>
        <v>12657.27406</v>
      </c>
      <c r="K18" s="84">
        <f t="shared" si="11"/>
        <v>13461.997159999999</v>
      </c>
      <c r="L18" s="84">
        <f t="shared" si="11"/>
        <v>13016.095580000001</v>
      </c>
      <c r="M18" s="84">
        <f t="shared" si="11"/>
        <v>14253.191559999999</v>
      </c>
      <c r="N18" s="169">
        <f t="shared" si="11"/>
        <v>0</v>
      </c>
    </row>
    <row r="19" spans="1:28" ht="14.1" customHeight="1" x14ac:dyDescent="0.2">
      <c r="A19" s="30"/>
      <c r="B19" s="56" t="s">
        <v>88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>
        <v>6012.9063299999998</v>
      </c>
      <c r="K19" s="19">
        <v>6132.8711299999995</v>
      </c>
      <c r="L19" s="21">
        <v>5993.9254600000004</v>
      </c>
      <c r="M19" s="21">
        <v>5964.0696399999997</v>
      </c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89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>
        <v>1592.9427200000002</v>
      </c>
      <c r="K20" s="19">
        <v>1614.8817099999999</v>
      </c>
      <c r="L20" s="21">
        <v>1587.8540999999998</v>
      </c>
      <c r="M20" s="21">
        <v>1577.06032</v>
      </c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37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3.2079599999999999</v>
      </c>
      <c r="J21" s="41">
        <v>3.7220399999999998</v>
      </c>
      <c r="K21" s="19">
        <v>4.3188300000000002</v>
      </c>
      <c r="L21" s="21">
        <v>4.0438799999999997</v>
      </c>
      <c r="M21" s="21">
        <v>8.4599999999999995E-2</v>
      </c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8"/>
      <c r="B22" s="79" t="s">
        <v>38</v>
      </c>
      <c r="C22" s="80">
        <f>SUM(C19:C21)</f>
        <v>7114.3278100000007</v>
      </c>
      <c r="D22" s="80">
        <f t="shared" ref="D22:N22" si="12">SUM(D19:D21)</f>
        <v>7244.8064100000001</v>
      </c>
      <c r="E22" s="80">
        <f t="shared" si="12"/>
        <v>7054.5447800000002</v>
      </c>
      <c r="F22" s="80">
        <f t="shared" si="12"/>
        <v>7401.2198500000004</v>
      </c>
      <c r="G22" s="80">
        <f t="shared" si="12"/>
        <v>7303.8269899999996</v>
      </c>
      <c r="H22" s="80">
        <f t="shared" si="12"/>
        <v>7496.2717199999988</v>
      </c>
      <c r="I22" s="80">
        <f t="shared" si="12"/>
        <v>7471.3661300000003</v>
      </c>
      <c r="J22" s="80">
        <f t="shared" si="12"/>
        <v>7609.5710899999995</v>
      </c>
      <c r="K22" s="80">
        <f t="shared" si="12"/>
        <v>7752.0716699999994</v>
      </c>
      <c r="L22" s="80">
        <f t="shared" si="12"/>
        <v>7585.8234400000001</v>
      </c>
      <c r="M22" s="80">
        <f t="shared" si="12"/>
        <v>7541.2145600000003</v>
      </c>
      <c r="N22" s="81">
        <f t="shared" si="12"/>
        <v>0</v>
      </c>
    </row>
    <row r="23" spans="1:28" ht="14.1" customHeight="1" x14ac:dyDescent="0.2">
      <c r="A23" s="32"/>
      <c r="B23" s="56" t="s">
        <v>20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2401.8909200000003</v>
      </c>
      <c r="J23" s="19">
        <v>2006.2607699999999</v>
      </c>
      <c r="K23" s="19">
        <v>2160.4426899999999</v>
      </c>
      <c r="L23" s="21">
        <v>1911.90048</v>
      </c>
      <c r="M23" s="21">
        <v>2205.2516399999995</v>
      </c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82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216.09052999999997</v>
      </c>
      <c r="J24" s="19">
        <v>0</v>
      </c>
      <c r="K24" s="19">
        <v>118.45537000000002</v>
      </c>
      <c r="L24" s="21">
        <v>101.69155000000001</v>
      </c>
      <c r="M24" s="21">
        <v>114.976</v>
      </c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83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203.26546000000002</v>
      </c>
      <c r="J25" s="19">
        <v>28.760570000000001</v>
      </c>
      <c r="K25" s="19">
        <v>161.56308999999999</v>
      </c>
      <c r="L25" s="21">
        <v>210.05090000000001</v>
      </c>
      <c r="M25" s="21">
        <v>250.56892000000005</v>
      </c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85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2185.4077499999999</v>
      </c>
      <c r="J26" s="19">
        <v>1454.6959900000002</v>
      </c>
      <c r="K26" s="19">
        <v>1327.2743799999998</v>
      </c>
      <c r="L26" s="21">
        <v>1407.7026999999998</v>
      </c>
      <c r="M26" s="21">
        <v>2214.1588200000001</v>
      </c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21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442.35641000000004</v>
      </c>
      <c r="J27" s="19">
        <v>179.69091</v>
      </c>
      <c r="K27" s="19">
        <v>296.10651000000001</v>
      </c>
      <c r="L27" s="21">
        <v>233.06328999999997</v>
      </c>
      <c r="M27" s="21">
        <v>321.65259000000003</v>
      </c>
      <c r="N27" s="39"/>
      <c r="Y27" s="40"/>
      <c r="AB27" s="37"/>
    </row>
    <row r="28" spans="1:28" ht="14.1" customHeight="1" x14ac:dyDescent="0.2">
      <c r="A28" s="78"/>
      <c r="B28" s="79" t="s">
        <v>22</v>
      </c>
      <c r="C28" s="80">
        <f t="shared" ref="C28:E28" si="13">SUM(C23:C27)</f>
        <v>3519.5892199999998</v>
      </c>
      <c r="D28" s="80">
        <f t="shared" si="13"/>
        <v>2066.92445</v>
      </c>
      <c r="E28" s="80">
        <f t="shared" si="13"/>
        <v>3002.0172400000001</v>
      </c>
      <c r="F28" s="80">
        <f t="shared" ref="F28:N28" si="14">SUM(F23:F27)</f>
        <v>2622.8399900000004</v>
      </c>
      <c r="G28" s="80">
        <f t="shared" si="14"/>
        <v>3058.4198600000004</v>
      </c>
      <c r="H28" s="80">
        <f t="shared" si="14"/>
        <v>1536.8494500000002</v>
      </c>
      <c r="I28" s="80">
        <f t="shared" si="14"/>
        <v>5449.0110700000005</v>
      </c>
      <c r="J28" s="80">
        <f t="shared" si="14"/>
        <v>3669.4082399999998</v>
      </c>
      <c r="K28" s="80">
        <f t="shared" si="14"/>
        <v>4063.84204</v>
      </c>
      <c r="L28" s="80">
        <f t="shared" si="14"/>
        <v>3864.4089199999999</v>
      </c>
      <c r="M28" s="80">
        <f t="shared" si="14"/>
        <v>5106.6079699999991</v>
      </c>
      <c r="N28" s="81">
        <f t="shared" si="14"/>
        <v>0</v>
      </c>
      <c r="O28" s="42"/>
    </row>
    <row r="29" spans="1:28" ht="14.1" customHeight="1" x14ac:dyDescent="0.2">
      <c r="A29" s="29"/>
      <c r="B29" s="56" t="s">
        <v>39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185.38279000000003</v>
      </c>
      <c r="J29" s="19">
        <v>166.05744000000001</v>
      </c>
      <c r="K29" s="19">
        <v>176.18717000000001</v>
      </c>
      <c r="L29" s="21">
        <v>247.75758000000002</v>
      </c>
      <c r="M29" s="21">
        <v>231.45822999999999</v>
      </c>
      <c r="N29" s="39"/>
      <c r="O29" s="42"/>
      <c r="AB29" s="37"/>
    </row>
    <row r="30" spans="1:28" ht="14.1" customHeight="1" x14ac:dyDescent="0.2">
      <c r="A30" s="32"/>
      <c r="B30" s="56" t="s">
        <v>40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>
        <v>10.755000000000001</v>
      </c>
      <c r="K30" s="19">
        <v>0</v>
      </c>
      <c r="L30" s="21">
        <v>8.3138400000000008</v>
      </c>
      <c r="M30" s="21">
        <v>12.032</v>
      </c>
      <c r="N30" s="39"/>
      <c r="O30" s="42"/>
      <c r="AB30" s="37"/>
    </row>
    <row r="31" spans="1:28" ht="14.1" customHeight="1" x14ac:dyDescent="0.2">
      <c r="A31" s="32"/>
      <c r="B31" s="56" t="s">
        <v>41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73.286680000000004</v>
      </c>
      <c r="J31" s="19">
        <v>27.209</v>
      </c>
      <c r="K31" s="19">
        <v>57.084689999999995</v>
      </c>
      <c r="L31" s="21">
        <v>35.145089999999996</v>
      </c>
      <c r="M31" s="21">
        <v>99.459299999999999</v>
      </c>
      <c r="N31" s="39"/>
      <c r="O31" s="42"/>
      <c r="Y31" s="40"/>
      <c r="AB31" s="37"/>
    </row>
    <row r="32" spans="1:28" ht="14.1" customHeight="1" x14ac:dyDescent="0.2">
      <c r="A32" s="32"/>
      <c r="B32" s="56" t="s">
        <v>42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>
        <v>29.142600000000002</v>
      </c>
      <c r="K32" s="19">
        <v>10.16484</v>
      </c>
      <c r="L32" s="21">
        <v>9.1812000000000005</v>
      </c>
      <c r="M32" s="21">
        <v>17.215400000000002</v>
      </c>
      <c r="N32" s="39"/>
      <c r="O32" s="42"/>
      <c r="AB32" s="37"/>
    </row>
    <row r="33" spans="1:28" ht="14.1" customHeight="1" x14ac:dyDescent="0.2">
      <c r="A33" s="32"/>
      <c r="B33" s="56" t="s">
        <v>43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32.695329999999998</v>
      </c>
      <c r="J33" s="19">
        <v>16.879249999999999</v>
      </c>
      <c r="K33" s="19">
        <v>187.24594999999999</v>
      </c>
      <c r="L33" s="21">
        <v>22.189360000000001</v>
      </c>
      <c r="M33" s="21">
        <v>24.813220000000001</v>
      </c>
      <c r="N33" s="39"/>
      <c r="AB33" s="37"/>
    </row>
    <row r="34" spans="1:28" ht="14.1" customHeight="1" x14ac:dyDescent="0.2">
      <c r="A34" s="78"/>
      <c r="B34" s="79" t="s">
        <v>44</v>
      </c>
      <c r="C34" s="82">
        <f>SUM(C30:C33)</f>
        <v>83.71323000000001</v>
      </c>
      <c r="D34" s="82">
        <f t="shared" ref="D34:F34" si="15">SUM(D30:D33)</f>
        <v>25.36844</v>
      </c>
      <c r="E34" s="82">
        <f t="shared" si="15"/>
        <v>70.88694000000001</v>
      </c>
      <c r="F34" s="82">
        <f t="shared" si="15"/>
        <v>103.81209000000001</v>
      </c>
      <c r="G34" s="82">
        <f t="shared" ref="G34:N34" si="16">SUM(G30:G33)</f>
        <v>89.171990000000008</v>
      </c>
      <c r="H34" s="82">
        <f t="shared" si="16"/>
        <v>102.78947000000001</v>
      </c>
      <c r="I34" s="82">
        <f t="shared" si="16"/>
        <v>125.80027</v>
      </c>
      <c r="J34" s="82">
        <f t="shared" si="16"/>
        <v>83.985849999999999</v>
      </c>
      <c r="K34" s="82">
        <f t="shared" si="16"/>
        <v>254.49547999999999</v>
      </c>
      <c r="L34" s="82">
        <f t="shared" si="16"/>
        <v>74.829489999999993</v>
      </c>
      <c r="M34" s="82">
        <f t="shared" si="16"/>
        <v>153.51992000000001</v>
      </c>
      <c r="N34" s="83">
        <f t="shared" si="16"/>
        <v>0</v>
      </c>
    </row>
    <row r="35" spans="1:28" ht="14.1" customHeight="1" x14ac:dyDescent="0.2">
      <c r="A35" s="29"/>
      <c r="B35" s="56" t="s">
        <v>45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825.67759999999987</v>
      </c>
      <c r="J35" s="19">
        <v>1128.25144</v>
      </c>
      <c r="K35" s="19">
        <v>1215.4008000000001</v>
      </c>
      <c r="L35" s="21">
        <v>1243.2761499999999</v>
      </c>
      <c r="M35" s="21">
        <v>1220.3908800000002</v>
      </c>
      <c r="N35" s="39"/>
      <c r="AB35" s="37"/>
    </row>
    <row r="36" spans="1:28" ht="14.1" customHeight="1" x14ac:dyDescent="0.2">
      <c r="A36" s="29"/>
      <c r="B36" s="56" t="s">
        <v>61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19">
        <v>0</v>
      </c>
      <c r="L36" s="21">
        <v>0</v>
      </c>
      <c r="M36" s="21">
        <v>0</v>
      </c>
      <c r="N36" s="39"/>
      <c r="AB36" s="37"/>
    </row>
    <row r="37" spans="1:28" ht="14.1" customHeight="1" x14ac:dyDescent="0.2">
      <c r="A37" s="29"/>
      <c r="B37" s="56" t="s">
        <v>90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19">
        <v>0</v>
      </c>
      <c r="L37" s="21">
        <v>0</v>
      </c>
      <c r="M37" s="21">
        <v>0</v>
      </c>
      <c r="N37" s="39"/>
      <c r="AB37" s="37"/>
    </row>
    <row r="38" spans="1:28" ht="14.1" customHeight="1" x14ac:dyDescent="0.2">
      <c r="A38" s="89"/>
      <c r="B38" s="90" t="s">
        <v>87</v>
      </c>
      <c r="C38" s="91">
        <f>C22+C28+C29+C34+C35+C36+C37</f>
        <v>11378.041659999999</v>
      </c>
      <c r="D38" s="91">
        <f>D22+D28+D29+D34+D35+D36+D37</f>
        <v>10410.60377</v>
      </c>
      <c r="E38" s="91">
        <f t="shared" ref="E38:N38" si="17">E37+E36+E35+E34+E29+E28+E22</f>
        <v>11586.91361</v>
      </c>
      <c r="F38" s="91">
        <f t="shared" si="17"/>
        <v>11591.477280000001</v>
      </c>
      <c r="G38" s="91">
        <f t="shared" si="17"/>
        <v>11517.09433</v>
      </c>
      <c r="H38" s="91">
        <f t="shared" si="17"/>
        <v>10156.261649999999</v>
      </c>
      <c r="I38" s="91">
        <f t="shared" si="17"/>
        <v>14057.237860000001</v>
      </c>
      <c r="J38" s="91">
        <f t="shared" si="17"/>
        <v>12657.27406</v>
      </c>
      <c r="K38" s="91">
        <f t="shared" si="17"/>
        <v>13461.997159999999</v>
      </c>
      <c r="L38" s="91">
        <f t="shared" si="17"/>
        <v>13016.095580000001</v>
      </c>
      <c r="M38" s="91">
        <f t="shared" si="17"/>
        <v>14253.191559999999</v>
      </c>
      <c r="N38" s="92">
        <f t="shared" si="17"/>
        <v>0</v>
      </c>
      <c r="Y38" s="40"/>
    </row>
    <row r="39" spans="1:28" ht="14.1" customHeight="1" thickBot="1" x14ac:dyDescent="0.25">
      <c r="A39" s="59"/>
      <c r="B39" s="58" t="s">
        <v>46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-1131.2504599999993</v>
      </c>
      <c r="H39" s="33">
        <f t="shared" si="18"/>
        <v>2590.2477400000007</v>
      </c>
      <c r="I39" s="33">
        <f t="shared" si="18"/>
        <v>-480.900810000001</v>
      </c>
      <c r="J39" s="33">
        <f t="shared" si="18"/>
        <v>-0.80049999999937427</v>
      </c>
      <c r="K39" s="33">
        <f t="shared" si="18"/>
        <v>994.09583000000021</v>
      </c>
      <c r="L39" s="33">
        <f t="shared" si="18"/>
        <v>865.56231999999727</v>
      </c>
      <c r="M39" s="33">
        <f t="shared" si="18"/>
        <v>-784.40419999999904</v>
      </c>
      <c r="N39" s="50">
        <f t="shared" si="18"/>
        <v>0</v>
      </c>
      <c r="Y39" s="37"/>
    </row>
    <row r="40" spans="1:28" ht="18" customHeight="1" thickBot="1" x14ac:dyDescent="0.3">
      <c r="A40" s="220" t="s">
        <v>49</v>
      </c>
      <c r="B40" s="221"/>
      <c r="C40" s="103">
        <f>C3+C17-C38</f>
        <v>2655.8960900000002</v>
      </c>
      <c r="D40" s="103">
        <f>D3+D17-D38</f>
        <v>2615.7386199999983</v>
      </c>
      <c r="E40" s="103">
        <f t="shared" ref="E40:M40" si="19">E3+E17-E38</f>
        <v>2364.4039999999986</v>
      </c>
      <c r="F40" s="103">
        <f>F3+F17-F38</f>
        <v>2436.6763799999972</v>
      </c>
      <c r="G40" s="103">
        <f t="shared" si="19"/>
        <v>1305.4259199999979</v>
      </c>
      <c r="H40" s="103">
        <f t="shared" si="19"/>
        <v>3895.6736599999986</v>
      </c>
      <c r="I40" s="103">
        <f t="shared" si="19"/>
        <v>3414.7728499999976</v>
      </c>
      <c r="J40" s="103">
        <f t="shared" si="19"/>
        <v>3413.9723499999982</v>
      </c>
      <c r="K40" s="103">
        <f t="shared" si="19"/>
        <v>4408.0681799999984</v>
      </c>
      <c r="L40" s="103">
        <f t="shared" si="19"/>
        <v>5273.6304999999957</v>
      </c>
      <c r="M40" s="103">
        <f t="shared" si="19"/>
        <v>4489.2262999999948</v>
      </c>
      <c r="N40" s="104">
        <f t="shared" ref="N40" si="20">N3+N17-N38</f>
        <v>5273.6304999999957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95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2024-07-25T05:33:08Z</cp:lastPrinted>
  <dcterms:created xsi:type="dcterms:W3CDTF">2012-03-20T09:28:01Z</dcterms:created>
  <dcterms:modified xsi:type="dcterms:W3CDTF">2024-11-26T12:08:41Z</dcterms:modified>
</cp:coreProperties>
</file>